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ggon Titi\HIBER 2016\Data lutron\"/>
    </mc:Choice>
  </mc:AlternateContent>
  <bookViews>
    <workbookView xWindow="360" yWindow="120" windowWidth="18390" windowHeight="9210"/>
  </bookViews>
  <sheets>
    <sheet name="do water 6 selected" sheetId="2" r:id="rId1"/>
    <sheet name="do tarum selected" sheetId="3" r:id="rId2"/>
    <sheet name="Sheet1" sheetId="6" r:id="rId3"/>
  </sheets>
  <definedNames>
    <definedName name="do_water_6" localSheetId="0">'do water 6 selected'!$B$3:$S$64</definedName>
  </definedNames>
  <calcPr calcId="152511"/>
</workbook>
</file>

<file path=xl/calcChain.xml><?xml version="1.0" encoding="utf-8"?>
<calcChain xmlns="http://schemas.openxmlformats.org/spreadsheetml/2006/main">
  <c r="D71" i="2" l="1"/>
  <c r="D67" i="2"/>
  <c r="D68" i="2"/>
  <c r="M52" i="3"/>
  <c r="Q47" i="3"/>
  <c r="Q46" i="3"/>
  <c r="Q45" i="3"/>
  <c r="P47" i="3"/>
  <c r="P46" i="3"/>
  <c r="P45" i="3"/>
  <c r="P44" i="3"/>
  <c r="J50" i="3"/>
  <c r="E8" i="6"/>
  <c r="D8" i="6"/>
  <c r="C8" i="6"/>
  <c r="E7" i="6"/>
  <c r="D7" i="6"/>
  <c r="C7" i="6"/>
  <c r="S30" i="2"/>
  <c r="S29" i="2"/>
  <c r="S28" i="2"/>
  <c r="J50" i="2"/>
  <c r="R30" i="2" s="1"/>
  <c r="R29" i="2"/>
  <c r="R28" i="2"/>
  <c r="R27" i="2"/>
  <c r="D74" i="3" l="1"/>
  <c r="D68" i="3"/>
  <c r="D71" i="3" s="1"/>
  <c r="F71" i="3" s="1"/>
  <c r="D67" i="3"/>
  <c r="D66" i="3"/>
  <c r="D74" i="2"/>
  <c r="D76" i="2"/>
  <c r="D66" i="2"/>
  <c r="F71" i="2"/>
  <c r="D73" i="2" s="1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65" i="2"/>
  <c r="K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5" i="2"/>
  <c r="K5" i="2"/>
  <c r="L4" i="2"/>
  <c r="K4" i="2"/>
  <c r="D73" i="3" l="1"/>
  <c r="D76" i="3"/>
  <c r="J4" i="3" l="1"/>
  <c r="J36" i="3"/>
  <c r="J21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5" i="3"/>
  <c r="J36" i="2" l="1"/>
  <c r="J21" i="2"/>
  <c r="J4" i="2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22" i="3" l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</calcChain>
</file>

<file path=xl/connections.xml><?xml version="1.0" encoding="utf-8"?>
<connections xmlns="http://schemas.openxmlformats.org/spreadsheetml/2006/main">
  <connection id="1" sourceFile="E:\Data lutron\do water 6.mdb" keepAlive="1" name="do water 61" type="5" refreshedVersion="2" background="1" saveData="1">
    <dbPr connection="Provider=Microsoft.Jet.OLEDB.4.0;User ID=Admin;Data Source=E:\Data lutron\do water 6.mdb;Mode=Share Deny Write;Extended Properties=&quot;&quot;;Jet OLEDB:System database=&quot;&quot;;Jet OLEDB:Registry Path=&quot;&quot;;Jet OLEDB:Engine Type=4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" command="DataRecord" commandType="3"/>
  </connection>
</connections>
</file>

<file path=xl/sharedStrings.xml><?xml version="1.0" encoding="utf-8"?>
<sst xmlns="http://schemas.openxmlformats.org/spreadsheetml/2006/main" count="448" uniqueCount="48">
  <si>
    <t>date</t>
  </si>
  <si>
    <t>time</t>
  </si>
  <si>
    <t>chan 1</t>
  </si>
  <si>
    <t>unit 1</t>
  </si>
  <si>
    <t>chan 2</t>
  </si>
  <si>
    <t>unit 2</t>
  </si>
  <si>
    <t>unit 3</t>
  </si>
  <si>
    <t xml:space="preserve"> mg/L</t>
  </si>
  <si>
    <t>DEGREE C</t>
  </si>
  <si>
    <t>No</t>
  </si>
  <si>
    <t>Press</t>
  </si>
  <si>
    <t>bar</t>
  </si>
  <si>
    <t>LUTRON801 VER.120921</t>
  </si>
  <si>
    <t>DO PURE WATER MEASUREMENT</t>
  </si>
  <si>
    <t>Rata2</t>
  </si>
  <si>
    <t>DO SOLUTION MEASUREMENT</t>
  </si>
  <si>
    <t>Ct</t>
  </si>
  <si>
    <t>Cth</t>
  </si>
  <si>
    <t>SOTR</t>
  </si>
  <si>
    <t>DELTA</t>
  </si>
  <si>
    <t>C 20 SAT</t>
  </si>
  <si>
    <t>C20</t>
  </si>
  <si>
    <t>Kla</t>
  </si>
  <si>
    <t>V</t>
  </si>
  <si>
    <t>mg/L</t>
  </si>
  <si>
    <t>mg/h</t>
  </si>
  <si>
    <t>L</t>
  </si>
  <si>
    <t>kg/h</t>
  </si>
  <si>
    <t>P</t>
  </si>
  <si>
    <t>kW</t>
  </si>
  <si>
    <t>SAE</t>
  </si>
  <si>
    <t>Gs</t>
  </si>
  <si>
    <t>m3/h</t>
  </si>
  <si>
    <t>SOTE</t>
  </si>
  <si>
    <t>Area</t>
  </si>
  <si>
    <t>OTRf</t>
  </si>
  <si>
    <t>Aef</t>
  </si>
  <si>
    <t>OTEf</t>
  </si>
  <si>
    <t>Tabel 5.2. Ringkasan Hasil Pengujian DO dalam air tawar</t>
  </si>
  <si>
    <t xml:space="preserve">Tekanan </t>
  </si>
  <si>
    <t>Bar</t>
  </si>
  <si>
    <t>Temp</t>
  </si>
  <si>
    <t>DO rata2</t>
  </si>
  <si>
    <t>diameter</t>
  </si>
  <si>
    <t>Tekanan (bar)</t>
  </si>
  <si>
    <t>0.2 mm</t>
  </si>
  <si>
    <t>0.4 mm</t>
  </si>
  <si>
    <t>0.6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</si>
</sst>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0.0"/>
    <numFmt numFmtId="166" formatCode="0.0000"/>
  </numFmts>
  <fonts count="6" x14ac:knownFonts="1">
    <font>
      <sz val="10"/>
      <name val="Arial Narrow"/>
      <charset val="1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 Narrow"/>
      <charset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9" fontId="0" fillId="0" borderId="0" xfId="1" applyFo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0" fontId="0" fillId="0" borderId="4" xfId="0" applyBorder="1"/>
    <xf numFmtId="0" fontId="0" fillId="0" borderId="3" xfId="0" applyBorder="1"/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165" fontId="0" fillId="0" borderId="2" xfId="0" applyNumberFormat="1" applyBorder="1"/>
    <xf numFmtId="166" fontId="0" fillId="0" borderId="0" xfId="0" applyNumberForma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</a:t>
            </a:r>
            <a:r>
              <a:rPr lang="en-US" baseline="0"/>
              <a:t> air tawar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8.3333333333333329E-2"/>
                  <c:y val="-8.33333333333333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AVG</a:t>
                    </a:r>
                    <a:r>
                      <a:rPr lang="en-US" baseline="0"/>
                      <a:t> = 7,4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0.28888888888888886"/>
                  <c:y val="0.185185185185185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7.4999999999999997E-2"/>
                  <c:y val="-8.79629629629629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AVG=7,7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>
                <c:manualLayout>
                  <c:x val="-3.3333333333333333E-2"/>
                  <c:y val="-8.33333333333333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AVG=7,9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4"/>
              <c:layout>
                <c:manualLayout>
                  <c:x val="-3.3333333333333437E-2"/>
                  <c:y val="-7.407407407407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AVG=8,2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'do water 6 selected'!$A$4:$A$64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'do water 6 selected'!$D$4:$D$64</c:f>
              <c:numCache>
                <c:formatCode>General</c:formatCode>
                <c:ptCount val="61"/>
                <c:pt idx="0">
                  <c:v>7.2</c:v>
                </c:pt>
                <c:pt idx="1">
                  <c:v>7</c:v>
                </c:pt>
                <c:pt idx="2">
                  <c:v>7.5</c:v>
                </c:pt>
                <c:pt idx="3">
                  <c:v>7.5</c:v>
                </c:pt>
                <c:pt idx="4">
                  <c:v>7.5</c:v>
                </c:pt>
                <c:pt idx="5">
                  <c:v>7.5</c:v>
                </c:pt>
                <c:pt idx="6">
                  <c:v>7.5</c:v>
                </c:pt>
                <c:pt idx="7">
                  <c:v>7.5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7.4</c:v>
                </c:pt>
                <c:pt idx="13">
                  <c:v>7.5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7.7</c:v>
                </c:pt>
                <c:pt idx="18">
                  <c:v>7.8</c:v>
                </c:pt>
                <c:pt idx="19">
                  <c:v>7.8</c:v>
                </c:pt>
                <c:pt idx="20">
                  <c:v>7.7</c:v>
                </c:pt>
                <c:pt idx="21">
                  <c:v>7.6</c:v>
                </c:pt>
                <c:pt idx="22">
                  <c:v>7.7</c:v>
                </c:pt>
                <c:pt idx="23">
                  <c:v>7.8</c:v>
                </c:pt>
                <c:pt idx="24">
                  <c:v>7.6</c:v>
                </c:pt>
                <c:pt idx="25">
                  <c:v>7.8</c:v>
                </c:pt>
                <c:pt idx="26">
                  <c:v>7.8</c:v>
                </c:pt>
                <c:pt idx="27">
                  <c:v>7.9</c:v>
                </c:pt>
                <c:pt idx="28">
                  <c:v>7.9</c:v>
                </c:pt>
                <c:pt idx="29">
                  <c:v>7.9</c:v>
                </c:pt>
                <c:pt idx="30">
                  <c:v>7.8</c:v>
                </c:pt>
                <c:pt idx="31">
                  <c:v>7.8</c:v>
                </c:pt>
                <c:pt idx="32">
                  <c:v>7.8</c:v>
                </c:pt>
                <c:pt idx="33">
                  <c:v>7.7</c:v>
                </c:pt>
                <c:pt idx="34">
                  <c:v>8</c:v>
                </c:pt>
                <c:pt idx="35">
                  <c:v>7.8</c:v>
                </c:pt>
                <c:pt idx="36">
                  <c:v>7.9</c:v>
                </c:pt>
                <c:pt idx="37">
                  <c:v>8</c:v>
                </c:pt>
                <c:pt idx="38">
                  <c:v>7.9</c:v>
                </c:pt>
                <c:pt idx="39">
                  <c:v>7.9</c:v>
                </c:pt>
                <c:pt idx="40">
                  <c:v>7.9</c:v>
                </c:pt>
                <c:pt idx="41">
                  <c:v>7.9</c:v>
                </c:pt>
                <c:pt idx="42">
                  <c:v>7.9</c:v>
                </c:pt>
                <c:pt idx="43">
                  <c:v>7.9</c:v>
                </c:pt>
                <c:pt idx="44">
                  <c:v>7.9</c:v>
                </c:pt>
                <c:pt idx="45">
                  <c:v>8</c:v>
                </c:pt>
                <c:pt idx="46">
                  <c:v>8.1</c:v>
                </c:pt>
                <c:pt idx="47">
                  <c:v>8</c:v>
                </c:pt>
                <c:pt idx="48">
                  <c:v>8.1</c:v>
                </c:pt>
                <c:pt idx="49">
                  <c:v>8</c:v>
                </c:pt>
                <c:pt idx="50">
                  <c:v>8.3000000000000007</c:v>
                </c:pt>
                <c:pt idx="51">
                  <c:v>8.1</c:v>
                </c:pt>
                <c:pt idx="52">
                  <c:v>8.1999999999999993</c:v>
                </c:pt>
                <c:pt idx="53">
                  <c:v>8.4</c:v>
                </c:pt>
                <c:pt idx="54">
                  <c:v>8.3000000000000007</c:v>
                </c:pt>
                <c:pt idx="55">
                  <c:v>8.4</c:v>
                </c:pt>
                <c:pt idx="56">
                  <c:v>8.1999999999999993</c:v>
                </c:pt>
                <c:pt idx="57">
                  <c:v>8.3000000000000007</c:v>
                </c:pt>
                <c:pt idx="58">
                  <c:v>8.4</c:v>
                </c:pt>
                <c:pt idx="59">
                  <c:v>8.3000000000000007</c:v>
                </c:pt>
                <c:pt idx="60">
                  <c:v>8.4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60032"/>
        <c:axId val="224361208"/>
      </c:lineChart>
      <c:lineChart>
        <c:grouping val="stacked"/>
        <c:varyColors val="0"/>
        <c:ser>
          <c:idx val="1"/>
          <c:order val="1"/>
          <c:tx>
            <c:strRef>
              <c:f>'do water 6 selected'!$H$3</c:f>
              <c:strCache>
                <c:ptCount val="1"/>
                <c:pt idx="0">
                  <c:v>Press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0.26111111111111113"/>
                  <c:y val="4.62962962962962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Tekanan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'do water 6 selected'!$H$4:$H$64</c:f>
              <c:numCache>
                <c:formatCode>General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483680"/>
        <c:axId val="318482896"/>
      </c:lineChart>
      <c:catAx>
        <c:axId val="224360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Waktu, menit ke-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361208"/>
        <c:crosses val="autoZero"/>
        <c:auto val="1"/>
        <c:lblAlgn val="ctr"/>
        <c:lblOffset val="100"/>
        <c:tickLblSkip val="5"/>
        <c:noMultiLvlLbl val="0"/>
      </c:catAx>
      <c:valAx>
        <c:axId val="22436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DO, mg/L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360032"/>
        <c:crosses val="autoZero"/>
        <c:crossBetween val="between"/>
      </c:valAx>
      <c:valAx>
        <c:axId val="3184828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Tekanan udara, bar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483680"/>
        <c:crosses val="max"/>
        <c:crossBetween val="between"/>
        <c:majorUnit val="1"/>
      </c:valAx>
      <c:catAx>
        <c:axId val="318483680"/>
        <c:scaling>
          <c:orientation val="minMax"/>
        </c:scaling>
        <c:delete val="1"/>
        <c:axPos val="b"/>
        <c:majorTickMark val="out"/>
        <c:minorTickMark val="none"/>
        <c:tickLblPos val="nextTo"/>
        <c:crossAx val="318482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</a:t>
            </a:r>
            <a:r>
              <a:rPr lang="en-US" baseline="0"/>
              <a:t> rendaman tarum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8.3333333333333329E-2"/>
                  <c:y val="-8.33333333333333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AVG</a:t>
                    </a:r>
                    <a:r>
                      <a:rPr lang="en-US" baseline="0"/>
                      <a:t> = 9,1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0.28888888888888886"/>
                  <c:y val="-8.79629629629629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7.4999999999999997E-2"/>
                  <c:y val="-8.79629629629629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AVG=13,1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>
                <c:manualLayout>
                  <c:x val="-3.3333333333333333E-2"/>
                  <c:y val="-8.33333333333333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AVG=14,2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4"/>
              <c:layout>
                <c:manualLayout>
                  <c:x val="-3.3333333333333437E-2"/>
                  <c:y val="-7.407407407407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AVG=14,5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'do water 6 selected'!$A$4:$A$64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'do tarum selected'!$D$4:$D$64</c:f>
              <c:numCache>
                <c:formatCode>General</c:formatCode>
                <c:ptCount val="61"/>
                <c:pt idx="0">
                  <c:v>7.1</c:v>
                </c:pt>
                <c:pt idx="1">
                  <c:v>7.4</c:v>
                </c:pt>
                <c:pt idx="2">
                  <c:v>7.6</c:v>
                </c:pt>
                <c:pt idx="3">
                  <c:v>7.8</c:v>
                </c:pt>
                <c:pt idx="4">
                  <c:v>8.1</c:v>
                </c:pt>
                <c:pt idx="5">
                  <c:v>8.4</c:v>
                </c:pt>
                <c:pt idx="6">
                  <c:v>8.6</c:v>
                </c:pt>
                <c:pt idx="7">
                  <c:v>8.6</c:v>
                </c:pt>
                <c:pt idx="8">
                  <c:v>8.9</c:v>
                </c:pt>
                <c:pt idx="9">
                  <c:v>9.3000000000000007</c:v>
                </c:pt>
                <c:pt idx="10">
                  <c:v>9.6</c:v>
                </c:pt>
                <c:pt idx="11">
                  <c:v>9.8000000000000007</c:v>
                </c:pt>
                <c:pt idx="12">
                  <c:v>10.1</c:v>
                </c:pt>
                <c:pt idx="13">
                  <c:v>10.3</c:v>
                </c:pt>
                <c:pt idx="14">
                  <c:v>10.5</c:v>
                </c:pt>
                <c:pt idx="15">
                  <c:v>10.8</c:v>
                </c:pt>
                <c:pt idx="16">
                  <c:v>11.2</c:v>
                </c:pt>
                <c:pt idx="17">
                  <c:v>11.5</c:v>
                </c:pt>
                <c:pt idx="18">
                  <c:v>11.6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12.8</c:v>
                </c:pt>
                <c:pt idx="23">
                  <c:v>13.2</c:v>
                </c:pt>
                <c:pt idx="24">
                  <c:v>13.5</c:v>
                </c:pt>
                <c:pt idx="25">
                  <c:v>13.6</c:v>
                </c:pt>
                <c:pt idx="26">
                  <c:v>13.6</c:v>
                </c:pt>
                <c:pt idx="27">
                  <c:v>13.6</c:v>
                </c:pt>
                <c:pt idx="28">
                  <c:v>13.7</c:v>
                </c:pt>
                <c:pt idx="29">
                  <c:v>13.7</c:v>
                </c:pt>
                <c:pt idx="30">
                  <c:v>13.6</c:v>
                </c:pt>
                <c:pt idx="31">
                  <c:v>14</c:v>
                </c:pt>
                <c:pt idx="32">
                  <c:v>14</c:v>
                </c:pt>
                <c:pt idx="33">
                  <c:v>14.1</c:v>
                </c:pt>
                <c:pt idx="34">
                  <c:v>14.1</c:v>
                </c:pt>
                <c:pt idx="35">
                  <c:v>14.1</c:v>
                </c:pt>
                <c:pt idx="36">
                  <c:v>14.2</c:v>
                </c:pt>
                <c:pt idx="37">
                  <c:v>14.2</c:v>
                </c:pt>
                <c:pt idx="38">
                  <c:v>14.2</c:v>
                </c:pt>
                <c:pt idx="39">
                  <c:v>14.2</c:v>
                </c:pt>
                <c:pt idx="40">
                  <c:v>14.4</c:v>
                </c:pt>
                <c:pt idx="41">
                  <c:v>14.3</c:v>
                </c:pt>
                <c:pt idx="42">
                  <c:v>14.3</c:v>
                </c:pt>
                <c:pt idx="43">
                  <c:v>14.3</c:v>
                </c:pt>
                <c:pt idx="44">
                  <c:v>14.4</c:v>
                </c:pt>
                <c:pt idx="45">
                  <c:v>14.4</c:v>
                </c:pt>
                <c:pt idx="46">
                  <c:v>14.4</c:v>
                </c:pt>
                <c:pt idx="47">
                  <c:v>14.4</c:v>
                </c:pt>
                <c:pt idx="48">
                  <c:v>14.4</c:v>
                </c:pt>
                <c:pt idx="49">
                  <c:v>14.4</c:v>
                </c:pt>
                <c:pt idx="50">
                  <c:v>14.4</c:v>
                </c:pt>
                <c:pt idx="51">
                  <c:v>14.5</c:v>
                </c:pt>
                <c:pt idx="52">
                  <c:v>14.5</c:v>
                </c:pt>
                <c:pt idx="53">
                  <c:v>14.5</c:v>
                </c:pt>
                <c:pt idx="54">
                  <c:v>14.3</c:v>
                </c:pt>
                <c:pt idx="55">
                  <c:v>14.5</c:v>
                </c:pt>
                <c:pt idx="56">
                  <c:v>14.5</c:v>
                </c:pt>
                <c:pt idx="57">
                  <c:v>14.6</c:v>
                </c:pt>
                <c:pt idx="58">
                  <c:v>14.7</c:v>
                </c:pt>
                <c:pt idx="59">
                  <c:v>14.7</c:v>
                </c:pt>
                <c:pt idx="60">
                  <c:v>14.9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482504"/>
        <c:axId val="318486032"/>
      </c:lineChart>
      <c:lineChart>
        <c:grouping val="stacked"/>
        <c:varyColors val="0"/>
        <c:ser>
          <c:idx val="1"/>
          <c:order val="1"/>
          <c:tx>
            <c:strRef>
              <c:f>'do water 6 selected'!$H$3</c:f>
              <c:strCache>
                <c:ptCount val="1"/>
                <c:pt idx="0">
                  <c:v>Press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1.9444444444444445E-2"/>
                  <c:y val="7.407407407407398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Tekanan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'do water 6 selected'!$H$4:$H$64</c:f>
              <c:numCache>
                <c:formatCode>General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487208"/>
        <c:axId val="318487600"/>
      </c:lineChart>
      <c:catAx>
        <c:axId val="31848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Waktu, menit ke-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486032"/>
        <c:crosses val="autoZero"/>
        <c:auto val="1"/>
        <c:lblAlgn val="ctr"/>
        <c:lblOffset val="100"/>
        <c:tickLblSkip val="5"/>
        <c:noMultiLvlLbl val="0"/>
      </c:catAx>
      <c:valAx>
        <c:axId val="3184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DO, mg/L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482504"/>
        <c:crosses val="autoZero"/>
        <c:crossBetween val="between"/>
      </c:valAx>
      <c:valAx>
        <c:axId val="3184876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Tekanan udara, bar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487208"/>
        <c:crosses val="max"/>
        <c:crossBetween val="between"/>
        <c:majorUnit val="1"/>
      </c:valAx>
      <c:catAx>
        <c:axId val="318487208"/>
        <c:scaling>
          <c:orientation val="minMax"/>
        </c:scaling>
        <c:delete val="1"/>
        <c:axPos val="b"/>
        <c:majorTickMark val="out"/>
        <c:minorTickMark val="none"/>
        <c:tickLblPos val="nextTo"/>
        <c:crossAx val="318487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Perbandingan DO</a:t>
            </a:r>
            <a:r>
              <a:rPr lang="en-US" baseline="0"/>
              <a:t> rendaman tarum dgn air tawar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tarum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-0.28888888888888886"/>
                  <c:y val="-8.79629629629629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 tarum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'do water 6 selected'!$A$4:$A$64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'do tarum selected'!$D$4:$D$64</c:f>
              <c:numCache>
                <c:formatCode>General</c:formatCode>
                <c:ptCount val="61"/>
                <c:pt idx="0">
                  <c:v>7.1</c:v>
                </c:pt>
                <c:pt idx="1">
                  <c:v>7.4</c:v>
                </c:pt>
                <c:pt idx="2">
                  <c:v>7.6</c:v>
                </c:pt>
                <c:pt idx="3">
                  <c:v>7.8</c:v>
                </c:pt>
                <c:pt idx="4">
                  <c:v>8.1</c:v>
                </c:pt>
                <c:pt idx="5">
                  <c:v>8.4</c:v>
                </c:pt>
                <c:pt idx="6">
                  <c:v>8.6</c:v>
                </c:pt>
                <c:pt idx="7">
                  <c:v>8.6</c:v>
                </c:pt>
                <c:pt idx="8">
                  <c:v>8.9</c:v>
                </c:pt>
                <c:pt idx="9">
                  <c:v>9.3000000000000007</c:v>
                </c:pt>
                <c:pt idx="10">
                  <c:v>9.6</c:v>
                </c:pt>
                <c:pt idx="11">
                  <c:v>9.8000000000000007</c:v>
                </c:pt>
                <c:pt idx="12">
                  <c:v>10.1</c:v>
                </c:pt>
                <c:pt idx="13">
                  <c:v>10.3</c:v>
                </c:pt>
                <c:pt idx="14">
                  <c:v>10.5</c:v>
                </c:pt>
                <c:pt idx="15">
                  <c:v>10.8</c:v>
                </c:pt>
                <c:pt idx="16">
                  <c:v>11.2</c:v>
                </c:pt>
                <c:pt idx="17">
                  <c:v>11.5</c:v>
                </c:pt>
                <c:pt idx="18">
                  <c:v>11.6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12.8</c:v>
                </c:pt>
                <c:pt idx="23">
                  <c:v>13.2</c:v>
                </c:pt>
                <c:pt idx="24">
                  <c:v>13.5</c:v>
                </c:pt>
                <c:pt idx="25">
                  <c:v>13.6</c:v>
                </c:pt>
                <c:pt idx="26">
                  <c:v>13.6</c:v>
                </c:pt>
                <c:pt idx="27">
                  <c:v>13.6</c:v>
                </c:pt>
                <c:pt idx="28">
                  <c:v>13.7</c:v>
                </c:pt>
                <c:pt idx="29">
                  <c:v>13.7</c:v>
                </c:pt>
                <c:pt idx="30">
                  <c:v>13.6</c:v>
                </c:pt>
                <c:pt idx="31">
                  <c:v>14</c:v>
                </c:pt>
                <c:pt idx="32">
                  <c:v>14</c:v>
                </c:pt>
                <c:pt idx="33">
                  <c:v>14.1</c:v>
                </c:pt>
                <c:pt idx="34">
                  <c:v>14.1</c:v>
                </c:pt>
                <c:pt idx="35">
                  <c:v>14.1</c:v>
                </c:pt>
                <c:pt idx="36">
                  <c:v>14.2</c:v>
                </c:pt>
                <c:pt idx="37">
                  <c:v>14.2</c:v>
                </c:pt>
                <c:pt idx="38">
                  <c:v>14.2</c:v>
                </c:pt>
                <c:pt idx="39">
                  <c:v>14.2</c:v>
                </c:pt>
                <c:pt idx="40">
                  <c:v>14.4</c:v>
                </c:pt>
                <c:pt idx="41">
                  <c:v>14.3</c:v>
                </c:pt>
                <c:pt idx="42">
                  <c:v>14.3</c:v>
                </c:pt>
                <c:pt idx="43">
                  <c:v>14.3</c:v>
                </c:pt>
                <c:pt idx="44">
                  <c:v>14.4</c:v>
                </c:pt>
                <c:pt idx="45">
                  <c:v>14.4</c:v>
                </c:pt>
                <c:pt idx="46">
                  <c:v>14.4</c:v>
                </c:pt>
                <c:pt idx="47">
                  <c:v>14.4</c:v>
                </c:pt>
                <c:pt idx="48">
                  <c:v>14.4</c:v>
                </c:pt>
                <c:pt idx="49">
                  <c:v>14.4</c:v>
                </c:pt>
                <c:pt idx="50">
                  <c:v>14.4</c:v>
                </c:pt>
                <c:pt idx="51">
                  <c:v>14.5</c:v>
                </c:pt>
                <c:pt idx="52">
                  <c:v>14.5</c:v>
                </c:pt>
                <c:pt idx="53">
                  <c:v>14.5</c:v>
                </c:pt>
                <c:pt idx="54">
                  <c:v>14.3</c:v>
                </c:pt>
                <c:pt idx="55">
                  <c:v>14.5</c:v>
                </c:pt>
                <c:pt idx="56">
                  <c:v>14.5</c:v>
                </c:pt>
                <c:pt idx="57">
                  <c:v>14.6</c:v>
                </c:pt>
                <c:pt idx="58">
                  <c:v>14.7</c:v>
                </c:pt>
                <c:pt idx="59">
                  <c:v>14.7</c:v>
                </c:pt>
                <c:pt idx="60">
                  <c:v>14.9</c:v>
                </c:pt>
              </c:numCache>
            </c:numRef>
          </c:val>
          <c:smooth val="0"/>
        </c:ser>
        <c:ser>
          <c:idx val="2"/>
          <c:order val="2"/>
          <c:tx>
            <c:v>air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6.3888888888888884E-2"/>
                  <c:y val="-8.79629629629630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</a:t>
                    </a:r>
                    <a:r>
                      <a:rPr lang="en-US" baseline="0"/>
                      <a:t> air 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'do water 6 selected'!$D$4:$D$64</c:f>
              <c:numCache>
                <c:formatCode>General</c:formatCode>
                <c:ptCount val="61"/>
                <c:pt idx="0">
                  <c:v>7.2</c:v>
                </c:pt>
                <c:pt idx="1">
                  <c:v>7</c:v>
                </c:pt>
                <c:pt idx="2">
                  <c:v>7.5</c:v>
                </c:pt>
                <c:pt idx="3">
                  <c:v>7.5</c:v>
                </c:pt>
                <c:pt idx="4">
                  <c:v>7.5</c:v>
                </c:pt>
                <c:pt idx="5">
                  <c:v>7.5</c:v>
                </c:pt>
                <c:pt idx="6">
                  <c:v>7.5</c:v>
                </c:pt>
                <c:pt idx="7">
                  <c:v>7.5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7.4</c:v>
                </c:pt>
                <c:pt idx="13">
                  <c:v>7.5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7.7</c:v>
                </c:pt>
                <c:pt idx="18">
                  <c:v>7.8</c:v>
                </c:pt>
                <c:pt idx="19">
                  <c:v>7.8</c:v>
                </c:pt>
                <c:pt idx="20">
                  <c:v>7.7</c:v>
                </c:pt>
                <c:pt idx="21">
                  <c:v>7.6</c:v>
                </c:pt>
                <c:pt idx="22">
                  <c:v>7.7</c:v>
                </c:pt>
                <c:pt idx="23">
                  <c:v>7.8</c:v>
                </c:pt>
                <c:pt idx="24">
                  <c:v>7.6</c:v>
                </c:pt>
                <c:pt idx="25">
                  <c:v>7.8</c:v>
                </c:pt>
                <c:pt idx="26">
                  <c:v>7.8</c:v>
                </c:pt>
                <c:pt idx="27">
                  <c:v>7.9</c:v>
                </c:pt>
                <c:pt idx="28">
                  <c:v>7.9</c:v>
                </c:pt>
                <c:pt idx="29">
                  <c:v>7.9</c:v>
                </c:pt>
                <c:pt idx="30">
                  <c:v>7.8</c:v>
                </c:pt>
                <c:pt idx="31">
                  <c:v>7.8</c:v>
                </c:pt>
                <c:pt idx="32">
                  <c:v>7.8</c:v>
                </c:pt>
                <c:pt idx="33">
                  <c:v>7.7</c:v>
                </c:pt>
                <c:pt idx="34">
                  <c:v>8</c:v>
                </c:pt>
                <c:pt idx="35">
                  <c:v>7.8</c:v>
                </c:pt>
                <c:pt idx="36">
                  <c:v>7.9</c:v>
                </c:pt>
                <c:pt idx="37">
                  <c:v>8</c:v>
                </c:pt>
                <c:pt idx="38">
                  <c:v>7.9</c:v>
                </c:pt>
                <c:pt idx="39">
                  <c:v>7.9</c:v>
                </c:pt>
                <c:pt idx="40">
                  <c:v>7.9</c:v>
                </c:pt>
                <c:pt idx="41">
                  <c:v>7.9</c:v>
                </c:pt>
                <c:pt idx="42">
                  <c:v>7.9</c:v>
                </c:pt>
                <c:pt idx="43">
                  <c:v>7.9</c:v>
                </c:pt>
                <c:pt idx="44">
                  <c:v>7.9</c:v>
                </c:pt>
                <c:pt idx="45">
                  <c:v>8</c:v>
                </c:pt>
                <c:pt idx="46">
                  <c:v>8.1</c:v>
                </c:pt>
                <c:pt idx="47">
                  <c:v>8</c:v>
                </c:pt>
                <c:pt idx="48">
                  <c:v>8.1</c:v>
                </c:pt>
                <c:pt idx="49">
                  <c:v>8</c:v>
                </c:pt>
                <c:pt idx="50">
                  <c:v>8.3000000000000007</c:v>
                </c:pt>
                <c:pt idx="51">
                  <c:v>8.1</c:v>
                </c:pt>
                <c:pt idx="52">
                  <c:v>8.1999999999999993</c:v>
                </c:pt>
                <c:pt idx="53">
                  <c:v>8.4</c:v>
                </c:pt>
                <c:pt idx="54">
                  <c:v>8.3000000000000007</c:v>
                </c:pt>
                <c:pt idx="55">
                  <c:v>8.4</c:v>
                </c:pt>
                <c:pt idx="56">
                  <c:v>8.1999999999999993</c:v>
                </c:pt>
                <c:pt idx="57">
                  <c:v>8.3000000000000007</c:v>
                </c:pt>
                <c:pt idx="58">
                  <c:v>8.4</c:v>
                </c:pt>
                <c:pt idx="59">
                  <c:v>8.3000000000000007</c:v>
                </c:pt>
                <c:pt idx="60">
                  <c:v>8.4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'do water 6 selected'!$H$3</c:f>
              <c:strCache>
                <c:ptCount val="1"/>
                <c:pt idx="0">
                  <c:v>Press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3.0555555555555555E-2"/>
                  <c:y val="-4.62962962962962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6E3C98F-A466-4B01-A06D-8574C4E9533F}" type="VALUE">
                      <a:rPr lang="en-US"/>
                      <a:pPr>
                        <a:defRPr/>
                      </a:pPr>
                      <a:t>[VALUE]</a:t>
                    </a:fld>
                    <a:r>
                      <a:rPr lang="en-US"/>
                      <a:t> bar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0"/>
              <c:layout>
                <c:manualLayout>
                  <c:x val="-0.23333333333333339"/>
                  <c:y val="-0.10185185185185185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Tekanan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6666666666666767E-2"/>
                  <c:y val="-6.01851851851852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 </a:t>
                    </a:r>
                    <a:fld id="{18A5B36E-2B50-47DD-A4CF-AB5941045B11}" type="VALUE">
                      <a:rPr lang="en-US"/>
                      <a:pPr>
                        <a:defRPr/>
                      </a:pPr>
                      <a:t>[VALUE]</a:t>
                    </a:fld>
                    <a:r>
                      <a:rPr lang="en-US"/>
                      <a:t> bar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9"/>
              <c:layout>
                <c:manualLayout>
                  <c:x val="-4.1666666666666664E-2"/>
                  <c:y val="-5.092592592592601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855E385-9CA9-477A-84A6-666D05242AC8}" type="VALUE">
                      <a:rPr lang="en-US"/>
                      <a:pPr>
                        <a:defRPr/>
                      </a:pPr>
                      <a:t>[VALUE]</a:t>
                    </a:fld>
                    <a:r>
                      <a:rPr lang="en-US"/>
                      <a:t> bar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3"/>
              <c:layout>
                <c:manualLayout>
                  <c:x val="-1.1111111111111112E-2"/>
                  <c:y val="-5.55555555555555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3F8590-75AD-45AF-B986-22B605C7903C}" type="VALUE">
                      <a:rPr lang="en-US"/>
                      <a:pPr>
                        <a:defRPr/>
                      </a:pPr>
                      <a:t>[VALUE]</a:t>
                    </a:fld>
                    <a:r>
                      <a:rPr lang="en-US"/>
                      <a:t> bar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'do water 6 selected'!$H$4:$H$64</c:f>
              <c:numCache>
                <c:formatCode>General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484072"/>
        <c:axId val="318486424"/>
      </c:lineChart>
      <c:catAx>
        <c:axId val="318484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Waktu, menit ke-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486424"/>
        <c:crosses val="autoZero"/>
        <c:auto val="1"/>
        <c:lblAlgn val="ctr"/>
        <c:lblOffset val="100"/>
        <c:tickLblSkip val="5"/>
        <c:noMultiLvlLbl val="0"/>
      </c:catAx>
      <c:valAx>
        <c:axId val="31848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DO, mg/L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484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2</xdr:row>
      <xdr:rowOff>124617</xdr:rowOff>
    </xdr:from>
    <xdr:to>
      <xdr:col>23</xdr:col>
      <xdr:colOff>269875</xdr:colOff>
      <xdr:row>20</xdr:row>
      <xdr:rowOff>10317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19</xdr:col>
      <xdr:colOff>317500</xdr:colOff>
      <xdr:row>20</xdr:row>
      <xdr:rowOff>44450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22</xdr:row>
      <xdr:rowOff>0</xdr:rowOff>
    </xdr:from>
    <xdr:to>
      <xdr:col>19</xdr:col>
      <xdr:colOff>317500</xdr:colOff>
      <xdr:row>39</xdr:row>
      <xdr:rowOff>44450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do water 6" connectionId="1" autoFormatId="0" applyNumberFormats="0" applyBorderFormats="0" applyFontFormats="1" applyPatternFormats="1" applyAlignmentFormats="0" applyWidthHeightFormats="0">
  <queryTableRefresh nextId="19">
    <queryTableFields count="18">
      <queryTableField id="1" name="date"/>
      <queryTableField id="2" name="time"/>
      <queryTableField id="3" name="chan 1"/>
      <queryTableField id="4" name="unit 1"/>
      <queryTableField id="5" name="chan 2"/>
      <queryTableField id="6" name="unit 2"/>
      <queryTableField id="7" name="chan 3"/>
      <queryTableField id="8" name="unit 3"/>
      <queryTableField id="9" name="chan 4"/>
      <queryTableField id="10" name="unit 4"/>
      <queryTableField id="11" name="chan 5"/>
      <queryTableField id="12" name="unit 5"/>
      <queryTableField id="13" name="chan 6"/>
      <queryTableField id="14" name="unit 6"/>
      <queryTableField id="15" name="chan 7"/>
      <queryTableField id="16" name="unit 7"/>
      <queryTableField id="17" name="chan 8"/>
      <queryTableField id="18" name="unit 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topLeftCell="A19" zoomScale="120" zoomScaleNormal="120" workbookViewId="0">
      <selection activeCell="D75" sqref="D75"/>
    </sheetView>
  </sheetViews>
  <sheetFormatPr defaultRowHeight="12.75" x14ac:dyDescent="0.2"/>
  <cols>
    <col min="1" max="1" width="4.6640625" customWidth="1"/>
    <col min="2" max="2" width="10.1640625" bestFit="1" customWidth="1"/>
    <col min="3" max="3" width="10.1640625" style="3" bestFit="1" customWidth="1"/>
    <col min="4" max="4" width="7.33203125" bestFit="1" customWidth="1"/>
    <col min="5" max="5" width="6.1640625" bestFit="1" customWidth="1"/>
    <col min="6" max="6" width="7" bestFit="1" customWidth="1"/>
    <col min="7" max="7" width="10.5" bestFit="1" customWidth="1"/>
    <col min="8" max="8" width="7" bestFit="1" customWidth="1"/>
    <col min="9" max="9" width="8.6640625" bestFit="1" customWidth="1"/>
    <col min="10" max="10" width="7" bestFit="1" customWidth="1"/>
    <col min="11" max="11" width="8.6640625" bestFit="1" customWidth="1"/>
    <col min="12" max="12" width="7" bestFit="1" customWidth="1"/>
    <col min="13" max="13" width="8.6640625" customWidth="1"/>
    <col min="14" max="14" width="7" bestFit="1" customWidth="1"/>
    <col min="15" max="15" width="8.6640625" bestFit="1" customWidth="1"/>
    <col min="16" max="16" width="7" bestFit="1" customWidth="1"/>
    <col min="17" max="17" width="8.6640625" bestFit="1" customWidth="1"/>
    <col min="18" max="18" width="7" bestFit="1" customWidth="1"/>
    <col min="19" max="19" width="8.6640625" bestFit="1" customWidth="1"/>
  </cols>
  <sheetData>
    <row r="1" spans="1:19" x14ac:dyDescent="0.2">
      <c r="A1" s="2" t="s">
        <v>12</v>
      </c>
    </row>
    <row r="2" spans="1:19" x14ac:dyDescent="0.2">
      <c r="A2" s="2" t="s">
        <v>13</v>
      </c>
    </row>
    <row r="3" spans="1:19" x14ac:dyDescent="0.2">
      <c r="A3" s="5" t="s">
        <v>9</v>
      </c>
      <c r="B3" s="5" t="s">
        <v>0</v>
      </c>
      <c r="C3" s="6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10</v>
      </c>
      <c r="I3" s="5" t="s">
        <v>6</v>
      </c>
      <c r="J3" s="2" t="s">
        <v>14</v>
      </c>
      <c r="K3" s="2" t="s">
        <v>16</v>
      </c>
      <c r="L3" s="2" t="s">
        <v>17</v>
      </c>
      <c r="M3" s="2"/>
      <c r="N3" s="2"/>
      <c r="O3" s="2"/>
      <c r="P3" s="2"/>
      <c r="Q3" s="2"/>
      <c r="R3" s="2"/>
      <c r="S3" s="2"/>
    </row>
    <row r="4" spans="1:19" x14ac:dyDescent="0.2">
      <c r="A4">
        <v>0</v>
      </c>
      <c r="B4" s="1">
        <v>42655</v>
      </c>
      <c r="C4" s="3">
        <v>0.75675925925925924</v>
      </c>
      <c r="D4">
        <v>7.2</v>
      </c>
      <c r="E4" t="s">
        <v>7</v>
      </c>
      <c r="F4">
        <v>28.7</v>
      </c>
      <c r="G4" t="s">
        <v>8</v>
      </c>
      <c r="H4">
        <v>1</v>
      </c>
      <c r="I4" s="4" t="s">
        <v>11</v>
      </c>
      <c r="J4">
        <f>AVERAGE(D4:D20)</f>
        <v>7.447058823529412</v>
      </c>
      <c r="K4">
        <f>D4</f>
        <v>7.2</v>
      </c>
      <c r="L4">
        <f>D5</f>
        <v>7</v>
      </c>
    </row>
    <row r="5" spans="1:19" x14ac:dyDescent="0.2">
      <c r="A5">
        <f>A4+1</f>
        <v>1</v>
      </c>
      <c r="B5" s="1">
        <v>42655</v>
      </c>
      <c r="C5" s="3">
        <v>0.75745370370370368</v>
      </c>
      <c r="D5">
        <v>7</v>
      </c>
      <c r="E5" t="s">
        <v>7</v>
      </c>
      <c r="F5">
        <v>28.7</v>
      </c>
      <c r="G5" t="s">
        <v>8</v>
      </c>
      <c r="H5">
        <v>1</v>
      </c>
      <c r="I5" s="4" t="s">
        <v>11</v>
      </c>
      <c r="K5">
        <f>D5</f>
        <v>7</v>
      </c>
      <c r="L5">
        <f>D6</f>
        <v>7.5</v>
      </c>
      <c r="M5">
        <f>L5-K5</f>
        <v>0.5</v>
      </c>
    </row>
    <row r="6" spans="1:19" x14ac:dyDescent="0.2">
      <c r="A6">
        <f t="shared" ref="A6:A64" si="0">A5+1</f>
        <v>2</v>
      </c>
      <c r="B6" s="1">
        <v>42655</v>
      </c>
      <c r="C6" s="3">
        <v>0.75814814814814813</v>
      </c>
      <c r="D6">
        <v>7.5</v>
      </c>
      <c r="E6" t="s">
        <v>7</v>
      </c>
      <c r="F6">
        <v>28.6</v>
      </c>
      <c r="G6" t="s">
        <v>8</v>
      </c>
      <c r="H6">
        <v>1</v>
      </c>
      <c r="I6" s="4" t="s">
        <v>11</v>
      </c>
      <c r="K6">
        <f t="shared" ref="K6:K64" si="1">D6</f>
        <v>7.5</v>
      </c>
      <c r="L6">
        <f t="shared" ref="L6:L64" si="2">D7</f>
        <v>7.5</v>
      </c>
      <c r="M6">
        <f t="shared" ref="M6:M63" si="3">L6-K6</f>
        <v>0</v>
      </c>
    </row>
    <row r="7" spans="1:19" x14ac:dyDescent="0.2">
      <c r="A7">
        <f t="shared" si="0"/>
        <v>3</v>
      </c>
      <c r="B7" s="1">
        <v>42655</v>
      </c>
      <c r="C7" s="3">
        <v>0.75884259259259257</v>
      </c>
      <c r="D7">
        <v>7.5</v>
      </c>
      <c r="E7" t="s">
        <v>7</v>
      </c>
      <c r="F7">
        <v>28.5</v>
      </c>
      <c r="G7" t="s">
        <v>8</v>
      </c>
      <c r="H7">
        <v>1</v>
      </c>
      <c r="I7" s="4" t="s">
        <v>11</v>
      </c>
      <c r="K7">
        <f t="shared" si="1"/>
        <v>7.5</v>
      </c>
      <c r="L7">
        <f t="shared" si="2"/>
        <v>7.5</v>
      </c>
      <c r="M7">
        <f t="shared" si="3"/>
        <v>0</v>
      </c>
    </row>
    <row r="8" spans="1:19" x14ac:dyDescent="0.2">
      <c r="A8">
        <f t="shared" si="0"/>
        <v>4</v>
      </c>
      <c r="B8" s="1">
        <v>42655</v>
      </c>
      <c r="C8" s="3">
        <v>0.75953703703703701</v>
      </c>
      <c r="D8">
        <v>7.5</v>
      </c>
      <c r="E8" t="s">
        <v>7</v>
      </c>
      <c r="F8">
        <v>28.5</v>
      </c>
      <c r="G8" t="s">
        <v>8</v>
      </c>
      <c r="H8">
        <v>1</v>
      </c>
      <c r="I8" s="4" t="s">
        <v>11</v>
      </c>
      <c r="K8">
        <f t="shared" si="1"/>
        <v>7.5</v>
      </c>
      <c r="L8">
        <f t="shared" si="2"/>
        <v>7.5</v>
      </c>
      <c r="M8">
        <f t="shared" si="3"/>
        <v>0</v>
      </c>
    </row>
    <row r="9" spans="1:19" x14ac:dyDescent="0.2">
      <c r="A9">
        <f t="shared" si="0"/>
        <v>5</v>
      </c>
      <c r="B9" s="1">
        <v>42655</v>
      </c>
      <c r="C9" s="3">
        <v>0.76023148148148145</v>
      </c>
      <c r="D9">
        <v>7.5</v>
      </c>
      <c r="E9" t="s">
        <v>7</v>
      </c>
      <c r="F9">
        <v>28.4</v>
      </c>
      <c r="G9" t="s">
        <v>8</v>
      </c>
      <c r="H9">
        <v>1</v>
      </c>
      <c r="I9" s="4" t="s">
        <v>11</v>
      </c>
      <c r="K9">
        <f t="shared" si="1"/>
        <v>7.5</v>
      </c>
      <c r="L9">
        <f t="shared" si="2"/>
        <v>7.5</v>
      </c>
      <c r="M9">
        <f t="shared" si="3"/>
        <v>0</v>
      </c>
    </row>
    <row r="10" spans="1:19" x14ac:dyDescent="0.2">
      <c r="A10">
        <f t="shared" si="0"/>
        <v>6</v>
      </c>
      <c r="B10" s="1">
        <v>42655</v>
      </c>
      <c r="C10" s="3">
        <v>0.76092592592592589</v>
      </c>
      <c r="D10">
        <v>7.5</v>
      </c>
      <c r="E10" t="s">
        <v>7</v>
      </c>
      <c r="F10">
        <v>28.4</v>
      </c>
      <c r="G10" t="s">
        <v>8</v>
      </c>
      <c r="H10">
        <v>1</v>
      </c>
      <c r="I10" s="4" t="s">
        <v>11</v>
      </c>
      <c r="K10">
        <f t="shared" si="1"/>
        <v>7.5</v>
      </c>
      <c r="L10">
        <f t="shared" si="2"/>
        <v>7.5</v>
      </c>
      <c r="M10">
        <f t="shared" si="3"/>
        <v>0</v>
      </c>
    </row>
    <row r="11" spans="1:19" x14ac:dyDescent="0.2">
      <c r="A11">
        <f t="shared" si="0"/>
        <v>7</v>
      </c>
      <c r="B11" s="1">
        <v>42655</v>
      </c>
      <c r="C11" s="3">
        <v>0.76162037037037034</v>
      </c>
      <c r="D11">
        <v>7.5</v>
      </c>
      <c r="E11" t="s">
        <v>7</v>
      </c>
      <c r="F11">
        <v>28.3</v>
      </c>
      <c r="G11" t="s">
        <v>8</v>
      </c>
      <c r="H11">
        <v>1</v>
      </c>
      <c r="I11" s="4" t="s">
        <v>11</v>
      </c>
      <c r="K11">
        <f t="shared" si="1"/>
        <v>7.5</v>
      </c>
      <c r="L11">
        <f t="shared" si="2"/>
        <v>7.5</v>
      </c>
      <c r="M11">
        <f t="shared" si="3"/>
        <v>0</v>
      </c>
    </row>
    <row r="12" spans="1:19" x14ac:dyDescent="0.2">
      <c r="A12">
        <f t="shared" si="0"/>
        <v>8</v>
      </c>
      <c r="B12" s="1">
        <v>42655</v>
      </c>
      <c r="C12" s="3">
        <v>0.76231481481481478</v>
      </c>
      <c r="D12">
        <v>7.5</v>
      </c>
      <c r="E12" t="s">
        <v>7</v>
      </c>
      <c r="F12">
        <v>28.2</v>
      </c>
      <c r="G12" t="s">
        <v>8</v>
      </c>
      <c r="H12">
        <v>1</v>
      </c>
      <c r="I12" s="4" t="s">
        <v>11</v>
      </c>
      <c r="K12">
        <f t="shared" si="1"/>
        <v>7.5</v>
      </c>
      <c r="L12">
        <f t="shared" si="2"/>
        <v>7.5</v>
      </c>
      <c r="M12">
        <f t="shared" si="3"/>
        <v>0</v>
      </c>
    </row>
    <row r="13" spans="1:19" x14ac:dyDescent="0.2">
      <c r="A13">
        <f t="shared" si="0"/>
        <v>9</v>
      </c>
      <c r="B13" s="1">
        <v>42655</v>
      </c>
      <c r="C13" s="3">
        <v>0.76300925925925922</v>
      </c>
      <c r="D13">
        <v>7.5</v>
      </c>
      <c r="E13" t="s">
        <v>7</v>
      </c>
      <c r="F13">
        <v>28.2</v>
      </c>
      <c r="G13" t="s">
        <v>8</v>
      </c>
      <c r="H13">
        <v>1</v>
      </c>
      <c r="I13" s="4" t="s">
        <v>11</v>
      </c>
      <c r="K13">
        <f t="shared" si="1"/>
        <v>7.5</v>
      </c>
      <c r="L13">
        <f t="shared" si="2"/>
        <v>7.5</v>
      </c>
      <c r="M13">
        <f t="shared" si="3"/>
        <v>0</v>
      </c>
    </row>
    <row r="14" spans="1:19" x14ac:dyDescent="0.2">
      <c r="A14">
        <f t="shared" si="0"/>
        <v>10</v>
      </c>
      <c r="B14" s="1">
        <v>42655</v>
      </c>
      <c r="C14" s="3">
        <v>0.76370370370370366</v>
      </c>
      <c r="D14">
        <v>7.5</v>
      </c>
      <c r="E14" t="s">
        <v>7</v>
      </c>
      <c r="F14">
        <v>28.1</v>
      </c>
      <c r="G14" t="s">
        <v>8</v>
      </c>
      <c r="H14">
        <v>1</v>
      </c>
      <c r="I14" s="4" t="s">
        <v>11</v>
      </c>
      <c r="K14">
        <f t="shared" si="1"/>
        <v>7.5</v>
      </c>
      <c r="L14">
        <f t="shared" si="2"/>
        <v>7.5</v>
      </c>
      <c r="M14">
        <f t="shared" si="3"/>
        <v>0</v>
      </c>
    </row>
    <row r="15" spans="1:19" x14ac:dyDescent="0.2">
      <c r="A15">
        <f t="shared" si="0"/>
        <v>11</v>
      </c>
      <c r="B15" s="1">
        <v>42655</v>
      </c>
      <c r="C15" s="3">
        <v>0.7643981481481481</v>
      </c>
      <c r="D15">
        <v>7.5</v>
      </c>
      <c r="E15" t="s">
        <v>7</v>
      </c>
      <c r="F15">
        <v>28.1</v>
      </c>
      <c r="G15" t="s">
        <v>8</v>
      </c>
      <c r="H15">
        <v>1</v>
      </c>
      <c r="I15" s="4" t="s">
        <v>11</v>
      </c>
      <c r="K15">
        <f t="shared" si="1"/>
        <v>7.5</v>
      </c>
      <c r="L15">
        <f t="shared" si="2"/>
        <v>7.4</v>
      </c>
      <c r="M15">
        <f t="shared" si="3"/>
        <v>-9.9999999999999645E-2</v>
      </c>
    </row>
    <row r="16" spans="1:19" x14ac:dyDescent="0.2">
      <c r="A16">
        <f t="shared" si="0"/>
        <v>12</v>
      </c>
      <c r="B16" s="1">
        <v>42655</v>
      </c>
      <c r="C16" s="3">
        <v>0.76509259259259255</v>
      </c>
      <c r="D16">
        <v>7.4</v>
      </c>
      <c r="E16" t="s">
        <v>7</v>
      </c>
      <c r="F16">
        <v>28</v>
      </c>
      <c r="G16" t="s">
        <v>8</v>
      </c>
      <c r="H16">
        <v>1</v>
      </c>
      <c r="I16" s="4" t="s">
        <v>11</v>
      </c>
      <c r="K16">
        <f t="shared" si="1"/>
        <v>7.4</v>
      </c>
      <c r="L16">
        <f t="shared" si="2"/>
        <v>7.5</v>
      </c>
      <c r="M16">
        <f t="shared" si="3"/>
        <v>9.9999999999999645E-2</v>
      </c>
    </row>
    <row r="17" spans="1:19" x14ac:dyDescent="0.2">
      <c r="A17">
        <f t="shared" si="0"/>
        <v>13</v>
      </c>
      <c r="B17" s="1">
        <v>42655</v>
      </c>
      <c r="C17" s="3">
        <v>0.76578703703703699</v>
      </c>
      <c r="D17">
        <v>7.5</v>
      </c>
      <c r="E17" t="s">
        <v>7</v>
      </c>
      <c r="F17">
        <v>27.9</v>
      </c>
      <c r="G17" t="s">
        <v>8</v>
      </c>
      <c r="H17">
        <v>1</v>
      </c>
      <c r="I17" s="4" t="s">
        <v>11</v>
      </c>
      <c r="K17">
        <f t="shared" si="1"/>
        <v>7.5</v>
      </c>
      <c r="L17">
        <f t="shared" si="2"/>
        <v>7.4</v>
      </c>
      <c r="M17">
        <f t="shared" si="3"/>
        <v>-9.9999999999999645E-2</v>
      </c>
    </row>
    <row r="18" spans="1:19" x14ac:dyDescent="0.2">
      <c r="A18">
        <f t="shared" si="0"/>
        <v>14</v>
      </c>
      <c r="B18" s="1">
        <v>42655</v>
      </c>
      <c r="C18" s="3">
        <v>0.76648148148148143</v>
      </c>
      <c r="D18">
        <v>7.4</v>
      </c>
      <c r="E18" t="s">
        <v>7</v>
      </c>
      <c r="F18">
        <v>27.9</v>
      </c>
      <c r="G18" t="s">
        <v>8</v>
      </c>
      <c r="H18">
        <v>1</v>
      </c>
      <c r="I18" s="4" t="s">
        <v>11</v>
      </c>
      <c r="K18">
        <f t="shared" si="1"/>
        <v>7.4</v>
      </c>
      <c r="L18">
        <f t="shared" si="2"/>
        <v>7.5</v>
      </c>
      <c r="M18">
        <f t="shared" si="3"/>
        <v>9.9999999999999645E-2</v>
      </c>
    </row>
    <row r="19" spans="1:19" x14ac:dyDescent="0.2">
      <c r="A19">
        <f t="shared" si="0"/>
        <v>15</v>
      </c>
      <c r="B19" s="1">
        <v>42655</v>
      </c>
      <c r="C19" s="3">
        <v>0.76717592592592587</v>
      </c>
      <c r="D19">
        <v>7.5</v>
      </c>
      <c r="E19" t="s">
        <v>7</v>
      </c>
      <c r="F19">
        <v>27.8</v>
      </c>
      <c r="G19" t="s">
        <v>8</v>
      </c>
      <c r="H19">
        <v>1</v>
      </c>
      <c r="I19" s="4" t="s">
        <v>11</v>
      </c>
      <c r="K19">
        <f t="shared" si="1"/>
        <v>7.5</v>
      </c>
      <c r="L19">
        <f t="shared" si="2"/>
        <v>7.6</v>
      </c>
      <c r="M19">
        <f t="shared" si="3"/>
        <v>9.9999999999999645E-2</v>
      </c>
    </row>
    <row r="20" spans="1:19" x14ac:dyDescent="0.2">
      <c r="A20">
        <f t="shared" si="0"/>
        <v>16</v>
      </c>
      <c r="B20" s="1">
        <v>42655</v>
      </c>
      <c r="C20" s="3">
        <v>0.76787037037037043</v>
      </c>
      <c r="D20">
        <v>7.6</v>
      </c>
      <c r="E20" t="s">
        <v>7</v>
      </c>
      <c r="F20">
        <v>27.7</v>
      </c>
      <c r="G20" t="s">
        <v>8</v>
      </c>
      <c r="H20">
        <v>1</v>
      </c>
      <c r="I20" s="4" t="s">
        <v>11</v>
      </c>
      <c r="K20">
        <f t="shared" si="1"/>
        <v>7.6</v>
      </c>
      <c r="L20">
        <f t="shared" si="2"/>
        <v>7.7</v>
      </c>
      <c r="M20">
        <f t="shared" si="3"/>
        <v>0.10000000000000053</v>
      </c>
    </row>
    <row r="21" spans="1:19" x14ac:dyDescent="0.2">
      <c r="A21">
        <f t="shared" si="0"/>
        <v>17</v>
      </c>
      <c r="B21" s="1">
        <v>42655</v>
      </c>
      <c r="C21" s="3">
        <v>0.76856481481481487</v>
      </c>
      <c r="D21">
        <v>7.7</v>
      </c>
      <c r="E21" t="s">
        <v>7</v>
      </c>
      <c r="F21">
        <v>27.6</v>
      </c>
      <c r="G21" t="s">
        <v>8</v>
      </c>
      <c r="H21">
        <v>2</v>
      </c>
      <c r="I21" s="4" t="s">
        <v>11</v>
      </c>
      <c r="J21">
        <f>AVERAGE(D21:D37)</f>
        <v>7.7705882352941176</v>
      </c>
      <c r="K21">
        <f t="shared" si="1"/>
        <v>7.7</v>
      </c>
      <c r="L21">
        <f t="shared" si="2"/>
        <v>7.8</v>
      </c>
      <c r="M21">
        <f t="shared" si="3"/>
        <v>9.9999999999999645E-2</v>
      </c>
    </row>
    <row r="22" spans="1:19" x14ac:dyDescent="0.2">
      <c r="A22">
        <f t="shared" si="0"/>
        <v>18</v>
      </c>
      <c r="B22" s="1">
        <v>42655</v>
      </c>
      <c r="C22" s="3">
        <v>0.76925925925925931</v>
      </c>
      <c r="D22">
        <v>7.8</v>
      </c>
      <c r="E22" t="s">
        <v>7</v>
      </c>
      <c r="F22">
        <v>27.5</v>
      </c>
      <c r="G22" t="s">
        <v>8</v>
      </c>
      <c r="H22">
        <v>2</v>
      </c>
      <c r="I22" s="4" t="s">
        <v>11</v>
      </c>
      <c r="K22">
        <f t="shared" si="1"/>
        <v>7.8</v>
      </c>
      <c r="L22">
        <f t="shared" si="2"/>
        <v>7.8</v>
      </c>
      <c r="M22">
        <f t="shared" si="3"/>
        <v>0</v>
      </c>
    </row>
    <row r="23" spans="1:19" x14ac:dyDescent="0.2">
      <c r="A23">
        <f t="shared" si="0"/>
        <v>19</v>
      </c>
      <c r="B23" s="1">
        <v>42655</v>
      </c>
      <c r="C23" s="3">
        <v>0.76995370370370375</v>
      </c>
      <c r="D23">
        <v>7.8</v>
      </c>
      <c r="E23" t="s">
        <v>7</v>
      </c>
      <c r="F23">
        <v>27.4</v>
      </c>
      <c r="G23" t="s">
        <v>8</v>
      </c>
      <c r="H23">
        <v>2</v>
      </c>
      <c r="I23" s="4" t="s">
        <v>11</v>
      </c>
      <c r="K23">
        <f t="shared" si="1"/>
        <v>7.8</v>
      </c>
      <c r="L23">
        <f t="shared" si="2"/>
        <v>7.7</v>
      </c>
      <c r="M23">
        <f t="shared" si="3"/>
        <v>-9.9999999999999645E-2</v>
      </c>
    </row>
    <row r="24" spans="1:19" x14ac:dyDescent="0.2">
      <c r="A24">
        <f t="shared" si="0"/>
        <v>20</v>
      </c>
      <c r="B24" s="1">
        <v>42655</v>
      </c>
      <c r="C24" s="3">
        <v>0.77064814814814819</v>
      </c>
      <c r="D24">
        <v>7.7</v>
      </c>
      <c r="E24" t="s">
        <v>7</v>
      </c>
      <c r="F24">
        <v>27.4</v>
      </c>
      <c r="G24" t="s">
        <v>8</v>
      </c>
      <c r="H24">
        <v>2</v>
      </c>
      <c r="I24" s="4" t="s">
        <v>11</v>
      </c>
      <c r="K24">
        <f t="shared" si="1"/>
        <v>7.7</v>
      </c>
      <c r="L24">
        <f t="shared" si="2"/>
        <v>7.6</v>
      </c>
      <c r="M24">
        <f t="shared" si="3"/>
        <v>-0.10000000000000053</v>
      </c>
      <c r="O24" t="s">
        <v>38</v>
      </c>
    </row>
    <row r="25" spans="1:19" x14ac:dyDescent="0.2">
      <c r="A25">
        <f t="shared" si="0"/>
        <v>21</v>
      </c>
      <c r="B25" s="1">
        <v>42655</v>
      </c>
      <c r="C25" s="3">
        <v>0.77134259259259264</v>
      </c>
      <c r="D25">
        <v>7.6</v>
      </c>
      <c r="E25" t="s">
        <v>7</v>
      </c>
      <c r="F25">
        <v>27.2</v>
      </c>
      <c r="G25" t="s">
        <v>8</v>
      </c>
      <c r="H25">
        <v>2</v>
      </c>
      <c r="I25" s="4" t="s">
        <v>11</v>
      </c>
      <c r="K25">
        <f t="shared" si="1"/>
        <v>7.6</v>
      </c>
      <c r="L25">
        <f t="shared" si="2"/>
        <v>7.7</v>
      </c>
      <c r="M25">
        <f t="shared" si="3"/>
        <v>0.10000000000000053</v>
      </c>
      <c r="O25" s="13" t="s">
        <v>9</v>
      </c>
      <c r="P25" s="13" t="s">
        <v>39</v>
      </c>
      <c r="Q25" s="13" t="s">
        <v>41</v>
      </c>
      <c r="R25" s="13" t="s">
        <v>42</v>
      </c>
    </row>
    <row r="26" spans="1:19" ht="13.5" thickBot="1" x14ac:dyDescent="0.25">
      <c r="A26">
        <f t="shared" si="0"/>
        <v>22</v>
      </c>
      <c r="B26" s="1">
        <v>42655</v>
      </c>
      <c r="C26" s="3">
        <v>0.77203703703703708</v>
      </c>
      <c r="D26">
        <v>7.7</v>
      </c>
      <c r="E26" t="s">
        <v>7</v>
      </c>
      <c r="F26">
        <v>27.1</v>
      </c>
      <c r="G26" t="s">
        <v>8</v>
      </c>
      <c r="H26">
        <v>2</v>
      </c>
      <c r="I26" s="4" t="s">
        <v>11</v>
      </c>
      <c r="K26">
        <f t="shared" si="1"/>
        <v>7.7</v>
      </c>
      <c r="L26">
        <f t="shared" si="2"/>
        <v>7.8</v>
      </c>
      <c r="M26">
        <f t="shared" si="3"/>
        <v>9.9999999999999645E-2</v>
      </c>
      <c r="O26" s="14"/>
      <c r="P26" s="14" t="s">
        <v>40</v>
      </c>
      <c r="Q26" s="14"/>
      <c r="R26" s="14" t="s">
        <v>24</v>
      </c>
    </row>
    <row r="27" spans="1:19" ht="13.5" thickTop="1" x14ac:dyDescent="0.2">
      <c r="A27">
        <f t="shared" si="0"/>
        <v>23</v>
      </c>
      <c r="B27" s="1">
        <v>42655</v>
      </c>
      <c r="C27" s="3">
        <v>0.77273148148148152</v>
      </c>
      <c r="D27">
        <v>7.8</v>
      </c>
      <c r="E27" t="s">
        <v>7</v>
      </c>
      <c r="F27">
        <v>27</v>
      </c>
      <c r="G27" t="s">
        <v>8</v>
      </c>
      <c r="H27">
        <v>2</v>
      </c>
      <c r="I27" s="4" t="s">
        <v>11</v>
      </c>
      <c r="K27">
        <f t="shared" si="1"/>
        <v>7.8</v>
      </c>
      <c r="L27">
        <f t="shared" si="2"/>
        <v>7.6</v>
      </c>
      <c r="M27">
        <f t="shared" si="3"/>
        <v>-0.20000000000000018</v>
      </c>
      <c r="O27" s="11">
        <v>1</v>
      </c>
      <c r="P27" s="11">
        <v>1</v>
      </c>
      <c r="Q27" s="11">
        <v>28.2</v>
      </c>
      <c r="R27" s="12">
        <f>J4</f>
        <v>7.447058823529412</v>
      </c>
    </row>
    <row r="28" spans="1:19" x14ac:dyDescent="0.2">
      <c r="A28">
        <f t="shared" si="0"/>
        <v>24</v>
      </c>
      <c r="B28" s="1">
        <v>42655</v>
      </c>
      <c r="C28" s="3">
        <v>0.77342592592592596</v>
      </c>
      <c r="D28">
        <v>7.6</v>
      </c>
      <c r="E28" t="s">
        <v>7</v>
      </c>
      <c r="F28">
        <v>26.9</v>
      </c>
      <c r="G28" t="s">
        <v>8</v>
      </c>
      <c r="H28">
        <v>2</v>
      </c>
      <c r="I28" s="4" t="s">
        <v>11</v>
      </c>
      <c r="K28">
        <f t="shared" si="1"/>
        <v>7.6</v>
      </c>
      <c r="L28">
        <f t="shared" si="2"/>
        <v>7.8</v>
      </c>
      <c r="M28">
        <f t="shared" si="3"/>
        <v>0.20000000000000018</v>
      </c>
      <c r="O28" s="9">
        <v>2</v>
      </c>
      <c r="P28" s="9">
        <v>2</v>
      </c>
      <c r="Q28" s="9">
        <v>26.9</v>
      </c>
      <c r="R28" s="10">
        <f>J21</f>
        <v>7.7705882352941176</v>
      </c>
      <c r="S28" s="8">
        <f>(R28-R27)/R27</f>
        <v>4.344391785150075E-2</v>
      </c>
    </row>
    <row r="29" spans="1:19" x14ac:dyDescent="0.2">
      <c r="A29">
        <f t="shared" si="0"/>
        <v>25</v>
      </c>
      <c r="B29" s="1">
        <v>42655</v>
      </c>
      <c r="C29" s="3">
        <v>0.7741203703703704</v>
      </c>
      <c r="D29">
        <v>7.8</v>
      </c>
      <c r="E29" t="s">
        <v>7</v>
      </c>
      <c r="F29">
        <v>26.9</v>
      </c>
      <c r="G29" t="s">
        <v>8</v>
      </c>
      <c r="H29">
        <v>2</v>
      </c>
      <c r="I29" s="4" t="s">
        <v>11</v>
      </c>
      <c r="K29">
        <f t="shared" si="1"/>
        <v>7.8</v>
      </c>
      <c r="L29">
        <f t="shared" si="2"/>
        <v>7.8</v>
      </c>
      <c r="M29">
        <f t="shared" si="3"/>
        <v>0</v>
      </c>
      <c r="O29" s="9">
        <v>3</v>
      </c>
      <c r="P29" s="9">
        <v>3</v>
      </c>
      <c r="Q29" s="9">
        <v>25.4</v>
      </c>
      <c r="R29" s="10">
        <f>J36</f>
        <v>7.923529411764707</v>
      </c>
      <c r="S29" s="8">
        <f t="shared" ref="S29:S30" si="4">(R29-R28)/R28</f>
        <v>1.9682059046177296E-2</v>
      </c>
    </row>
    <row r="30" spans="1:19" x14ac:dyDescent="0.2">
      <c r="A30">
        <f t="shared" si="0"/>
        <v>26</v>
      </c>
      <c r="B30" s="1">
        <v>42655</v>
      </c>
      <c r="C30" s="3">
        <v>0.77481481481481485</v>
      </c>
      <c r="D30">
        <v>7.8</v>
      </c>
      <c r="E30" t="s">
        <v>7</v>
      </c>
      <c r="F30">
        <v>26.8</v>
      </c>
      <c r="G30" t="s">
        <v>8</v>
      </c>
      <c r="H30">
        <v>2</v>
      </c>
      <c r="I30" s="4" t="s">
        <v>11</v>
      </c>
      <c r="K30">
        <f t="shared" si="1"/>
        <v>7.8</v>
      </c>
      <c r="L30">
        <f t="shared" si="2"/>
        <v>7.9</v>
      </c>
      <c r="M30">
        <f t="shared" si="3"/>
        <v>0.10000000000000053</v>
      </c>
      <c r="O30" s="9">
        <v>4</v>
      </c>
      <c r="P30" s="9">
        <v>4</v>
      </c>
      <c r="Q30" s="9">
        <v>23.9</v>
      </c>
      <c r="R30" s="10">
        <f>J50</f>
        <v>8.2333333333333343</v>
      </c>
      <c r="S30" s="8">
        <f t="shared" si="4"/>
        <v>3.9099232863152651E-2</v>
      </c>
    </row>
    <row r="31" spans="1:19" x14ac:dyDescent="0.2">
      <c r="A31">
        <f t="shared" si="0"/>
        <v>27</v>
      </c>
      <c r="B31" s="1">
        <v>42655</v>
      </c>
      <c r="C31" s="3">
        <v>0.77550925925925929</v>
      </c>
      <c r="D31">
        <v>7.9</v>
      </c>
      <c r="E31" t="s">
        <v>7</v>
      </c>
      <c r="F31">
        <v>26.7</v>
      </c>
      <c r="G31" t="s">
        <v>8</v>
      </c>
      <c r="H31">
        <v>2</v>
      </c>
      <c r="I31" s="4" t="s">
        <v>11</v>
      </c>
      <c r="K31">
        <f t="shared" si="1"/>
        <v>7.9</v>
      </c>
      <c r="L31">
        <f t="shared" si="2"/>
        <v>7.9</v>
      </c>
      <c r="M31">
        <f t="shared" si="3"/>
        <v>0</v>
      </c>
    </row>
    <row r="32" spans="1:19" x14ac:dyDescent="0.2">
      <c r="A32">
        <f t="shared" si="0"/>
        <v>28</v>
      </c>
      <c r="B32" s="1">
        <v>42655</v>
      </c>
      <c r="C32" s="3">
        <v>0.77620370370370373</v>
      </c>
      <c r="D32">
        <v>7.9</v>
      </c>
      <c r="E32" t="s">
        <v>7</v>
      </c>
      <c r="F32">
        <v>26.6</v>
      </c>
      <c r="G32" t="s">
        <v>8</v>
      </c>
      <c r="H32">
        <v>2</v>
      </c>
      <c r="I32" s="4" t="s">
        <v>11</v>
      </c>
      <c r="K32">
        <f t="shared" si="1"/>
        <v>7.9</v>
      </c>
      <c r="L32">
        <f t="shared" si="2"/>
        <v>7.9</v>
      </c>
      <c r="M32">
        <f t="shared" si="3"/>
        <v>0</v>
      </c>
    </row>
    <row r="33" spans="1:13" x14ac:dyDescent="0.2">
      <c r="A33">
        <f t="shared" si="0"/>
        <v>29</v>
      </c>
      <c r="B33" s="1">
        <v>42655</v>
      </c>
      <c r="C33" s="3">
        <v>0.77689814814814817</v>
      </c>
      <c r="D33">
        <v>7.9</v>
      </c>
      <c r="E33" t="s">
        <v>7</v>
      </c>
      <c r="F33">
        <v>26.5</v>
      </c>
      <c r="G33" t="s">
        <v>8</v>
      </c>
      <c r="H33">
        <v>2</v>
      </c>
      <c r="I33" s="4" t="s">
        <v>11</v>
      </c>
      <c r="K33">
        <f t="shared" si="1"/>
        <v>7.9</v>
      </c>
      <c r="L33">
        <f t="shared" si="2"/>
        <v>7.8</v>
      </c>
      <c r="M33">
        <f t="shared" si="3"/>
        <v>-0.10000000000000053</v>
      </c>
    </row>
    <row r="34" spans="1:13" x14ac:dyDescent="0.2">
      <c r="A34">
        <f t="shared" si="0"/>
        <v>30</v>
      </c>
      <c r="B34" s="1">
        <v>42655</v>
      </c>
      <c r="C34" s="3">
        <v>0.77759259259259261</v>
      </c>
      <c r="D34">
        <v>7.8</v>
      </c>
      <c r="E34" t="s">
        <v>7</v>
      </c>
      <c r="F34">
        <v>26.4</v>
      </c>
      <c r="G34" t="s">
        <v>8</v>
      </c>
      <c r="H34">
        <v>2</v>
      </c>
      <c r="I34" s="4" t="s">
        <v>11</v>
      </c>
      <c r="K34">
        <f t="shared" si="1"/>
        <v>7.8</v>
      </c>
      <c r="L34">
        <f t="shared" si="2"/>
        <v>7.8</v>
      </c>
      <c r="M34">
        <f t="shared" si="3"/>
        <v>0</v>
      </c>
    </row>
    <row r="35" spans="1:13" x14ac:dyDescent="0.2">
      <c r="A35">
        <f t="shared" si="0"/>
        <v>31</v>
      </c>
      <c r="B35" s="1">
        <v>42655</v>
      </c>
      <c r="C35" s="3">
        <v>0.77828703703703705</v>
      </c>
      <c r="D35">
        <v>7.8</v>
      </c>
      <c r="E35" t="s">
        <v>7</v>
      </c>
      <c r="F35">
        <v>26.3</v>
      </c>
      <c r="G35" t="s">
        <v>8</v>
      </c>
      <c r="H35">
        <v>2</v>
      </c>
      <c r="I35" s="4" t="s">
        <v>11</v>
      </c>
      <c r="K35">
        <f t="shared" si="1"/>
        <v>7.8</v>
      </c>
      <c r="L35">
        <f t="shared" si="2"/>
        <v>7.8</v>
      </c>
      <c r="M35">
        <f t="shared" si="3"/>
        <v>0</v>
      </c>
    </row>
    <row r="36" spans="1:13" x14ac:dyDescent="0.2">
      <c r="A36">
        <f t="shared" si="0"/>
        <v>32</v>
      </c>
      <c r="B36" s="1">
        <v>42655</v>
      </c>
      <c r="C36" s="3">
        <v>0.7789814814814815</v>
      </c>
      <c r="D36">
        <v>7.8</v>
      </c>
      <c r="E36" t="s">
        <v>7</v>
      </c>
      <c r="F36">
        <v>26.2</v>
      </c>
      <c r="G36" t="s">
        <v>8</v>
      </c>
      <c r="H36">
        <v>3</v>
      </c>
      <c r="I36" s="4" t="s">
        <v>11</v>
      </c>
      <c r="J36">
        <f>AVERAGE(D36:D52)</f>
        <v>7.923529411764707</v>
      </c>
      <c r="K36">
        <f t="shared" si="1"/>
        <v>7.8</v>
      </c>
      <c r="L36">
        <f t="shared" si="2"/>
        <v>7.7</v>
      </c>
      <c r="M36">
        <f t="shared" si="3"/>
        <v>-9.9999999999999645E-2</v>
      </c>
    </row>
    <row r="37" spans="1:13" x14ac:dyDescent="0.2">
      <c r="A37">
        <f t="shared" si="0"/>
        <v>33</v>
      </c>
      <c r="B37" s="1">
        <v>42655</v>
      </c>
      <c r="C37" s="3">
        <v>0.77967592592592594</v>
      </c>
      <c r="D37">
        <v>7.7</v>
      </c>
      <c r="E37" t="s">
        <v>7</v>
      </c>
      <c r="F37">
        <v>26</v>
      </c>
      <c r="G37" t="s">
        <v>8</v>
      </c>
      <c r="H37">
        <v>3</v>
      </c>
      <c r="I37" s="4" t="s">
        <v>11</v>
      </c>
      <c r="K37">
        <f t="shared" si="1"/>
        <v>7.7</v>
      </c>
      <c r="L37">
        <f t="shared" si="2"/>
        <v>8</v>
      </c>
      <c r="M37">
        <f t="shared" si="3"/>
        <v>0.29999999999999982</v>
      </c>
    </row>
    <row r="38" spans="1:13" x14ac:dyDescent="0.2">
      <c r="A38">
        <f t="shared" si="0"/>
        <v>34</v>
      </c>
      <c r="B38" s="1">
        <v>42655</v>
      </c>
      <c r="C38" s="3">
        <v>0.78037037037037038</v>
      </c>
      <c r="D38">
        <v>8</v>
      </c>
      <c r="E38" t="s">
        <v>7</v>
      </c>
      <c r="F38">
        <v>26</v>
      </c>
      <c r="G38" t="s">
        <v>8</v>
      </c>
      <c r="H38">
        <v>3</v>
      </c>
      <c r="I38" s="4" t="s">
        <v>11</v>
      </c>
      <c r="K38">
        <f t="shared" si="1"/>
        <v>8</v>
      </c>
      <c r="L38">
        <f t="shared" si="2"/>
        <v>7.8</v>
      </c>
      <c r="M38">
        <f t="shared" si="3"/>
        <v>-0.20000000000000018</v>
      </c>
    </row>
    <row r="39" spans="1:13" x14ac:dyDescent="0.2">
      <c r="A39">
        <f t="shared" si="0"/>
        <v>35</v>
      </c>
      <c r="B39" s="1">
        <v>42655</v>
      </c>
      <c r="C39" s="3">
        <v>0.78106481481481482</v>
      </c>
      <c r="D39">
        <v>7.8</v>
      </c>
      <c r="E39" t="s">
        <v>7</v>
      </c>
      <c r="F39">
        <v>25.8</v>
      </c>
      <c r="G39" t="s">
        <v>8</v>
      </c>
      <c r="H39">
        <v>3</v>
      </c>
      <c r="I39" s="4" t="s">
        <v>11</v>
      </c>
      <c r="K39">
        <f t="shared" si="1"/>
        <v>7.8</v>
      </c>
      <c r="L39">
        <f t="shared" si="2"/>
        <v>7.9</v>
      </c>
      <c r="M39">
        <f t="shared" si="3"/>
        <v>0.10000000000000053</v>
      </c>
    </row>
    <row r="40" spans="1:13" x14ac:dyDescent="0.2">
      <c r="A40">
        <f t="shared" si="0"/>
        <v>36</v>
      </c>
      <c r="B40" s="1">
        <v>42655</v>
      </c>
      <c r="C40" s="3">
        <v>0.78175925925925926</v>
      </c>
      <c r="D40">
        <v>7.9</v>
      </c>
      <c r="E40" t="s">
        <v>7</v>
      </c>
      <c r="F40">
        <v>25.7</v>
      </c>
      <c r="G40" t="s">
        <v>8</v>
      </c>
      <c r="H40">
        <v>3</v>
      </c>
      <c r="I40" s="4" t="s">
        <v>11</v>
      </c>
      <c r="K40">
        <f t="shared" si="1"/>
        <v>7.9</v>
      </c>
      <c r="L40">
        <f t="shared" si="2"/>
        <v>8</v>
      </c>
      <c r="M40">
        <f t="shared" si="3"/>
        <v>9.9999999999999645E-2</v>
      </c>
    </row>
    <row r="41" spans="1:13" x14ac:dyDescent="0.2">
      <c r="A41">
        <f t="shared" si="0"/>
        <v>37</v>
      </c>
      <c r="B41" s="1">
        <v>42655</v>
      </c>
      <c r="C41" s="3">
        <v>0.78245370370370371</v>
      </c>
      <c r="D41">
        <v>8</v>
      </c>
      <c r="E41" t="s">
        <v>7</v>
      </c>
      <c r="F41">
        <v>25.6</v>
      </c>
      <c r="G41" t="s">
        <v>8</v>
      </c>
      <c r="H41">
        <v>3</v>
      </c>
      <c r="I41" s="4" t="s">
        <v>11</v>
      </c>
      <c r="K41">
        <f t="shared" si="1"/>
        <v>8</v>
      </c>
      <c r="L41">
        <f t="shared" si="2"/>
        <v>7.9</v>
      </c>
      <c r="M41">
        <f t="shared" si="3"/>
        <v>-9.9999999999999645E-2</v>
      </c>
    </row>
    <row r="42" spans="1:13" x14ac:dyDescent="0.2">
      <c r="A42">
        <f t="shared" si="0"/>
        <v>38</v>
      </c>
      <c r="B42" s="1">
        <v>42655</v>
      </c>
      <c r="C42" s="3">
        <v>0.78314814814814815</v>
      </c>
      <c r="D42">
        <v>7.9</v>
      </c>
      <c r="E42" t="s">
        <v>7</v>
      </c>
      <c r="F42">
        <v>25.5</v>
      </c>
      <c r="G42" t="s">
        <v>8</v>
      </c>
      <c r="H42">
        <v>3</v>
      </c>
      <c r="I42" s="4" t="s">
        <v>11</v>
      </c>
      <c r="K42">
        <f t="shared" si="1"/>
        <v>7.9</v>
      </c>
      <c r="L42">
        <f t="shared" si="2"/>
        <v>7.9</v>
      </c>
      <c r="M42">
        <f t="shared" si="3"/>
        <v>0</v>
      </c>
    </row>
    <row r="43" spans="1:13" x14ac:dyDescent="0.2">
      <c r="A43">
        <f t="shared" si="0"/>
        <v>39</v>
      </c>
      <c r="B43" s="1">
        <v>42655</v>
      </c>
      <c r="C43" s="3">
        <v>0.78384259259259259</v>
      </c>
      <c r="D43">
        <v>7.9</v>
      </c>
      <c r="E43" t="s">
        <v>7</v>
      </c>
      <c r="F43">
        <v>25.4</v>
      </c>
      <c r="G43" t="s">
        <v>8</v>
      </c>
      <c r="H43">
        <v>3</v>
      </c>
      <c r="I43" s="4" t="s">
        <v>11</v>
      </c>
      <c r="K43">
        <f t="shared" si="1"/>
        <v>7.9</v>
      </c>
      <c r="L43">
        <f t="shared" si="2"/>
        <v>7.9</v>
      </c>
      <c r="M43">
        <f t="shared" si="3"/>
        <v>0</v>
      </c>
    </row>
    <row r="44" spans="1:13" x14ac:dyDescent="0.2">
      <c r="A44">
        <f t="shared" si="0"/>
        <v>40</v>
      </c>
      <c r="B44" s="1">
        <v>42655</v>
      </c>
      <c r="C44" s="3">
        <v>0.78453703703703703</v>
      </c>
      <c r="D44">
        <v>7.9</v>
      </c>
      <c r="E44" t="s">
        <v>7</v>
      </c>
      <c r="F44">
        <v>25.3</v>
      </c>
      <c r="G44" t="s">
        <v>8</v>
      </c>
      <c r="H44">
        <v>3</v>
      </c>
      <c r="I44" s="4" t="s">
        <v>11</v>
      </c>
      <c r="K44">
        <f t="shared" si="1"/>
        <v>7.9</v>
      </c>
      <c r="L44">
        <f t="shared" si="2"/>
        <v>7.9</v>
      </c>
      <c r="M44">
        <f t="shared" si="3"/>
        <v>0</v>
      </c>
    </row>
    <row r="45" spans="1:13" x14ac:dyDescent="0.2">
      <c r="A45">
        <f t="shared" si="0"/>
        <v>41</v>
      </c>
      <c r="B45" s="1">
        <v>42655</v>
      </c>
      <c r="C45" s="3">
        <v>0.78523148148148147</v>
      </c>
      <c r="D45">
        <v>7.9</v>
      </c>
      <c r="E45" t="s">
        <v>7</v>
      </c>
      <c r="F45">
        <v>25.2</v>
      </c>
      <c r="G45" t="s">
        <v>8</v>
      </c>
      <c r="H45">
        <v>3</v>
      </c>
      <c r="I45" s="4" t="s">
        <v>11</v>
      </c>
      <c r="K45">
        <f t="shared" si="1"/>
        <v>7.9</v>
      </c>
      <c r="L45">
        <f t="shared" si="2"/>
        <v>7.9</v>
      </c>
      <c r="M45">
        <f t="shared" si="3"/>
        <v>0</v>
      </c>
    </row>
    <row r="46" spans="1:13" x14ac:dyDescent="0.2">
      <c r="A46">
        <f t="shared" si="0"/>
        <v>42</v>
      </c>
      <c r="B46" s="1">
        <v>42655</v>
      </c>
      <c r="C46" s="3">
        <v>0.78662037037037036</v>
      </c>
      <c r="D46">
        <v>7.9</v>
      </c>
      <c r="E46" t="s">
        <v>7</v>
      </c>
      <c r="F46">
        <v>25</v>
      </c>
      <c r="G46" t="s">
        <v>8</v>
      </c>
      <c r="H46">
        <v>3</v>
      </c>
      <c r="I46" s="4" t="s">
        <v>11</v>
      </c>
      <c r="K46">
        <f t="shared" si="1"/>
        <v>7.9</v>
      </c>
      <c r="L46">
        <f t="shared" si="2"/>
        <v>7.9</v>
      </c>
      <c r="M46">
        <f t="shared" si="3"/>
        <v>0</v>
      </c>
    </row>
    <row r="47" spans="1:13" x14ac:dyDescent="0.2">
      <c r="A47">
        <f t="shared" si="0"/>
        <v>43</v>
      </c>
      <c r="B47" s="1">
        <v>42655</v>
      </c>
      <c r="C47" s="3">
        <v>0.7873148148148148</v>
      </c>
      <c r="D47">
        <v>7.9</v>
      </c>
      <c r="E47" t="s">
        <v>7</v>
      </c>
      <c r="F47">
        <v>24.9</v>
      </c>
      <c r="G47" t="s">
        <v>8</v>
      </c>
      <c r="H47">
        <v>3</v>
      </c>
      <c r="I47" s="4" t="s">
        <v>11</v>
      </c>
      <c r="K47">
        <f t="shared" si="1"/>
        <v>7.9</v>
      </c>
      <c r="L47">
        <f t="shared" si="2"/>
        <v>7.9</v>
      </c>
      <c r="M47">
        <f t="shared" si="3"/>
        <v>0</v>
      </c>
    </row>
    <row r="48" spans="1:13" x14ac:dyDescent="0.2">
      <c r="A48">
        <f t="shared" si="0"/>
        <v>44</v>
      </c>
      <c r="B48" s="1">
        <v>42655</v>
      </c>
      <c r="C48" s="3">
        <v>0.78800925925925924</v>
      </c>
      <c r="D48">
        <v>7.9</v>
      </c>
      <c r="E48" t="s">
        <v>7</v>
      </c>
      <c r="F48">
        <v>24.8</v>
      </c>
      <c r="G48" t="s">
        <v>8</v>
      </c>
      <c r="H48">
        <v>3</v>
      </c>
      <c r="I48" s="4" t="s">
        <v>11</v>
      </c>
      <c r="K48">
        <f t="shared" si="1"/>
        <v>7.9</v>
      </c>
      <c r="L48">
        <f t="shared" si="2"/>
        <v>8</v>
      </c>
      <c r="M48">
        <f t="shared" si="3"/>
        <v>9.9999999999999645E-2</v>
      </c>
    </row>
    <row r="49" spans="1:13" x14ac:dyDescent="0.2">
      <c r="A49">
        <f t="shared" si="0"/>
        <v>45</v>
      </c>
      <c r="B49" s="1">
        <v>42655</v>
      </c>
      <c r="C49" s="3">
        <v>0.78870370370370368</v>
      </c>
      <c r="D49">
        <v>8</v>
      </c>
      <c r="E49" t="s">
        <v>7</v>
      </c>
      <c r="F49">
        <v>24.7</v>
      </c>
      <c r="G49" t="s">
        <v>8</v>
      </c>
      <c r="H49">
        <v>3</v>
      </c>
      <c r="I49" s="4" t="s">
        <v>11</v>
      </c>
      <c r="K49">
        <f t="shared" si="1"/>
        <v>8</v>
      </c>
      <c r="L49">
        <f t="shared" si="2"/>
        <v>8.1</v>
      </c>
      <c r="M49">
        <f t="shared" si="3"/>
        <v>9.9999999999999645E-2</v>
      </c>
    </row>
    <row r="50" spans="1:13" x14ac:dyDescent="0.2">
      <c r="A50">
        <f t="shared" si="0"/>
        <v>46</v>
      </c>
      <c r="B50" s="1">
        <v>42655</v>
      </c>
      <c r="C50" s="3">
        <v>0.78939814814814813</v>
      </c>
      <c r="D50">
        <v>8.1</v>
      </c>
      <c r="E50" t="s">
        <v>7</v>
      </c>
      <c r="F50">
        <v>24.6</v>
      </c>
      <c r="G50" t="s">
        <v>8</v>
      </c>
      <c r="H50">
        <v>4</v>
      </c>
      <c r="I50" s="4" t="s">
        <v>11</v>
      </c>
      <c r="J50">
        <f>AVERAGE(D50:D64)</f>
        <v>8.2333333333333343</v>
      </c>
      <c r="K50">
        <f t="shared" si="1"/>
        <v>8.1</v>
      </c>
      <c r="L50">
        <f t="shared" si="2"/>
        <v>8</v>
      </c>
      <c r="M50">
        <f t="shared" si="3"/>
        <v>-9.9999999999999645E-2</v>
      </c>
    </row>
    <row r="51" spans="1:13" x14ac:dyDescent="0.2">
      <c r="A51">
        <f t="shared" si="0"/>
        <v>47</v>
      </c>
      <c r="B51" s="1">
        <v>42655</v>
      </c>
      <c r="C51" s="3">
        <v>0.79009259259259257</v>
      </c>
      <c r="D51">
        <v>8</v>
      </c>
      <c r="E51" t="s">
        <v>7</v>
      </c>
      <c r="F51">
        <v>24.5</v>
      </c>
      <c r="G51" t="s">
        <v>8</v>
      </c>
      <c r="H51">
        <v>4</v>
      </c>
      <c r="I51" s="4" t="s">
        <v>11</v>
      </c>
      <c r="K51">
        <f t="shared" si="1"/>
        <v>8</v>
      </c>
      <c r="L51">
        <f t="shared" si="2"/>
        <v>8.1</v>
      </c>
      <c r="M51">
        <f t="shared" si="3"/>
        <v>9.9999999999999645E-2</v>
      </c>
    </row>
    <row r="52" spans="1:13" x14ac:dyDescent="0.2">
      <c r="A52">
        <f t="shared" si="0"/>
        <v>48</v>
      </c>
      <c r="B52" s="1">
        <v>42655</v>
      </c>
      <c r="C52" s="3">
        <v>0.79078703703703701</v>
      </c>
      <c r="D52">
        <v>8.1</v>
      </c>
      <c r="E52" t="s">
        <v>7</v>
      </c>
      <c r="F52">
        <v>24.4</v>
      </c>
      <c r="G52" t="s">
        <v>8</v>
      </c>
      <c r="H52">
        <v>4</v>
      </c>
      <c r="I52" s="4" t="s">
        <v>11</v>
      </c>
      <c r="K52">
        <f t="shared" si="1"/>
        <v>8.1</v>
      </c>
      <c r="L52">
        <f t="shared" si="2"/>
        <v>8</v>
      </c>
      <c r="M52">
        <f t="shared" si="3"/>
        <v>-9.9999999999999645E-2</v>
      </c>
    </row>
    <row r="53" spans="1:13" x14ac:dyDescent="0.2">
      <c r="A53">
        <f t="shared" si="0"/>
        <v>49</v>
      </c>
      <c r="B53" s="1">
        <v>42655</v>
      </c>
      <c r="C53" s="3">
        <v>0.79148148148148145</v>
      </c>
      <c r="D53">
        <v>8</v>
      </c>
      <c r="E53" t="s">
        <v>7</v>
      </c>
      <c r="F53">
        <v>24.3</v>
      </c>
      <c r="G53" t="s">
        <v>8</v>
      </c>
      <c r="H53">
        <v>4</v>
      </c>
      <c r="I53" s="4" t="s">
        <v>11</v>
      </c>
      <c r="K53">
        <f t="shared" si="1"/>
        <v>8</v>
      </c>
      <c r="L53">
        <f t="shared" si="2"/>
        <v>8.3000000000000007</v>
      </c>
      <c r="M53">
        <f t="shared" si="3"/>
        <v>0.30000000000000071</v>
      </c>
    </row>
    <row r="54" spans="1:13" x14ac:dyDescent="0.2">
      <c r="A54">
        <f t="shared" si="0"/>
        <v>50</v>
      </c>
      <c r="B54" s="1">
        <v>42655</v>
      </c>
      <c r="C54" s="3">
        <v>0.79217592592592589</v>
      </c>
      <c r="D54">
        <v>8.3000000000000007</v>
      </c>
      <c r="E54" t="s">
        <v>7</v>
      </c>
      <c r="F54">
        <v>24.3</v>
      </c>
      <c r="G54" t="s">
        <v>8</v>
      </c>
      <c r="H54">
        <v>4</v>
      </c>
      <c r="I54" s="4" t="s">
        <v>11</v>
      </c>
      <c r="K54">
        <f t="shared" si="1"/>
        <v>8.3000000000000007</v>
      </c>
      <c r="L54">
        <f t="shared" si="2"/>
        <v>8.1</v>
      </c>
      <c r="M54">
        <f t="shared" si="3"/>
        <v>-0.20000000000000107</v>
      </c>
    </row>
    <row r="55" spans="1:13" x14ac:dyDescent="0.2">
      <c r="A55">
        <f t="shared" si="0"/>
        <v>51</v>
      </c>
      <c r="B55" s="1">
        <v>42655</v>
      </c>
      <c r="C55" s="3">
        <v>0.79287037037037034</v>
      </c>
      <c r="D55">
        <v>8.1</v>
      </c>
      <c r="E55" t="s">
        <v>7</v>
      </c>
      <c r="F55">
        <v>24.1</v>
      </c>
      <c r="G55" t="s">
        <v>8</v>
      </c>
      <c r="H55">
        <v>4</v>
      </c>
      <c r="I55" s="4" t="s">
        <v>11</v>
      </c>
      <c r="K55">
        <f t="shared" si="1"/>
        <v>8.1</v>
      </c>
      <c r="L55">
        <f t="shared" si="2"/>
        <v>8.1999999999999993</v>
      </c>
      <c r="M55">
        <f t="shared" si="3"/>
        <v>9.9999999999999645E-2</v>
      </c>
    </row>
    <row r="56" spans="1:13" x14ac:dyDescent="0.2">
      <c r="A56">
        <f t="shared" si="0"/>
        <v>52</v>
      </c>
      <c r="B56" s="1">
        <v>42655</v>
      </c>
      <c r="C56" s="3">
        <v>0.79356481481481478</v>
      </c>
      <c r="D56">
        <v>8.1999999999999993</v>
      </c>
      <c r="E56" t="s">
        <v>7</v>
      </c>
      <c r="F56">
        <v>24</v>
      </c>
      <c r="G56" t="s">
        <v>8</v>
      </c>
      <c r="H56">
        <v>4</v>
      </c>
      <c r="I56" s="4" t="s">
        <v>11</v>
      </c>
      <c r="K56">
        <f t="shared" si="1"/>
        <v>8.1999999999999993</v>
      </c>
      <c r="L56">
        <f t="shared" si="2"/>
        <v>8.4</v>
      </c>
      <c r="M56">
        <f t="shared" si="3"/>
        <v>0.20000000000000107</v>
      </c>
    </row>
    <row r="57" spans="1:13" x14ac:dyDescent="0.2">
      <c r="A57">
        <f t="shared" si="0"/>
        <v>53</v>
      </c>
      <c r="B57" s="1">
        <v>42655</v>
      </c>
      <c r="C57" s="3">
        <v>0.79425925925925922</v>
      </c>
      <c r="D57">
        <v>8.4</v>
      </c>
      <c r="E57" t="s">
        <v>7</v>
      </c>
      <c r="F57">
        <v>23.9</v>
      </c>
      <c r="G57" t="s">
        <v>8</v>
      </c>
      <c r="H57">
        <v>4</v>
      </c>
      <c r="I57" s="4" t="s">
        <v>11</v>
      </c>
      <c r="K57">
        <f t="shared" si="1"/>
        <v>8.4</v>
      </c>
      <c r="L57">
        <f t="shared" si="2"/>
        <v>8.3000000000000007</v>
      </c>
      <c r="M57">
        <f t="shared" si="3"/>
        <v>-9.9999999999999645E-2</v>
      </c>
    </row>
    <row r="58" spans="1:13" x14ac:dyDescent="0.2">
      <c r="A58">
        <f t="shared" si="0"/>
        <v>54</v>
      </c>
      <c r="B58" s="1">
        <v>42655</v>
      </c>
      <c r="C58" s="3">
        <v>0.79495370370370366</v>
      </c>
      <c r="D58">
        <v>8.3000000000000007</v>
      </c>
      <c r="E58" t="s">
        <v>7</v>
      </c>
      <c r="F58">
        <v>23.8</v>
      </c>
      <c r="G58" t="s">
        <v>8</v>
      </c>
      <c r="H58">
        <v>4</v>
      </c>
      <c r="I58" s="4" t="s">
        <v>11</v>
      </c>
      <c r="K58">
        <f t="shared" si="1"/>
        <v>8.3000000000000007</v>
      </c>
      <c r="L58">
        <f t="shared" si="2"/>
        <v>8.4</v>
      </c>
      <c r="M58">
        <f t="shared" si="3"/>
        <v>9.9999999999999645E-2</v>
      </c>
    </row>
    <row r="59" spans="1:13" x14ac:dyDescent="0.2">
      <c r="A59">
        <f t="shared" si="0"/>
        <v>55</v>
      </c>
      <c r="B59" s="1">
        <v>42655</v>
      </c>
      <c r="C59" s="3">
        <v>0.7956481481481481</v>
      </c>
      <c r="D59">
        <v>8.4</v>
      </c>
      <c r="E59" t="s">
        <v>7</v>
      </c>
      <c r="F59">
        <v>23.7</v>
      </c>
      <c r="G59" t="s">
        <v>8</v>
      </c>
      <c r="H59">
        <v>4</v>
      </c>
      <c r="I59" s="4" t="s">
        <v>11</v>
      </c>
      <c r="K59">
        <f t="shared" si="1"/>
        <v>8.4</v>
      </c>
      <c r="L59">
        <f t="shared" si="2"/>
        <v>8.1999999999999993</v>
      </c>
      <c r="M59">
        <f t="shared" si="3"/>
        <v>-0.20000000000000107</v>
      </c>
    </row>
    <row r="60" spans="1:13" x14ac:dyDescent="0.2">
      <c r="A60">
        <f t="shared" si="0"/>
        <v>56</v>
      </c>
      <c r="B60" s="1">
        <v>42655</v>
      </c>
      <c r="C60" s="3">
        <v>0.79634259259259255</v>
      </c>
      <c r="D60">
        <v>8.1999999999999993</v>
      </c>
      <c r="E60" t="s">
        <v>7</v>
      </c>
      <c r="F60">
        <v>23.7</v>
      </c>
      <c r="G60" t="s">
        <v>8</v>
      </c>
      <c r="H60">
        <v>4</v>
      </c>
      <c r="I60" s="4" t="s">
        <v>11</v>
      </c>
      <c r="K60">
        <f t="shared" si="1"/>
        <v>8.1999999999999993</v>
      </c>
      <c r="L60">
        <f t="shared" si="2"/>
        <v>8.3000000000000007</v>
      </c>
      <c r="M60">
        <f t="shared" si="3"/>
        <v>0.10000000000000142</v>
      </c>
    </row>
    <row r="61" spans="1:13" x14ac:dyDescent="0.2">
      <c r="A61">
        <f t="shared" si="0"/>
        <v>57</v>
      </c>
      <c r="B61" s="1">
        <v>42655</v>
      </c>
      <c r="C61" s="3">
        <v>0.79703703703703699</v>
      </c>
      <c r="D61">
        <v>8.3000000000000007</v>
      </c>
      <c r="E61" t="s">
        <v>7</v>
      </c>
      <c r="F61">
        <v>23.6</v>
      </c>
      <c r="G61" t="s">
        <v>8</v>
      </c>
      <c r="H61">
        <v>4</v>
      </c>
      <c r="I61" s="4" t="s">
        <v>11</v>
      </c>
      <c r="K61">
        <f t="shared" si="1"/>
        <v>8.3000000000000007</v>
      </c>
      <c r="L61">
        <f t="shared" si="2"/>
        <v>8.4</v>
      </c>
      <c r="M61">
        <f t="shared" si="3"/>
        <v>9.9999999999999645E-2</v>
      </c>
    </row>
    <row r="62" spans="1:13" x14ac:dyDescent="0.2">
      <c r="A62">
        <f t="shared" si="0"/>
        <v>58</v>
      </c>
      <c r="B62" s="1">
        <v>42655</v>
      </c>
      <c r="C62" s="3">
        <v>0.79773148148148143</v>
      </c>
      <c r="D62">
        <v>8.4</v>
      </c>
      <c r="E62" t="s">
        <v>7</v>
      </c>
      <c r="F62">
        <v>23.5</v>
      </c>
      <c r="G62" t="s">
        <v>8</v>
      </c>
      <c r="H62">
        <v>4</v>
      </c>
      <c r="I62" s="4" t="s">
        <v>11</v>
      </c>
      <c r="K62">
        <f t="shared" si="1"/>
        <v>8.4</v>
      </c>
      <c r="L62">
        <f t="shared" si="2"/>
        <v>8.3000000000000007</v>
      </c>
      <c r="M62">
        <f t="shared" si="3"/>
        <v>-9.9999999999999645E-2</v>
      </c>
    </row>
    <row r="63" spans="1:13" x14ac:dyDescent="0.2">
      <c r="A63">
        <f t="shared" si="0"/>
        <v>59</v>
      </c>
      <c r="B63" s="1">
        <v>42655</v>
      </c>
      <c r="C63" s="3">
        <v>0.79842592592592587</v>
      </c>
      <c r="D63">
        <v>8.3000000000000007</v>
      </c>
      <c r="E63" t="s">
        <v>7</v>
      </c>
      <c r="F63">
        <v>23.4</v>
      </c>
      <c r="G63" t="s">
        <v>8</v>
      </c>
      <c r="H63">
        <v>4</v>
      </c>
      <c r="I63" s="4" t="s">
        <v>11</v>
      </c>
      <c r="K63">
        <f t="shared" si="1"/>
        <v>8.3000000000000007</v>
      </c>
      <c r="L63">
        <f t="shared" si="2"/>
        <v>8.4</v>
      </c>
      <c r="M63">
        <f t="shared" si="3"/>
        <v>9.9999999999999645E-2</v>
      </c>
    </row>
    <row r="64" spans="1:13" x14ac:dyDescent="0.2">
      <c r="A64">
        <f t="shared" si="0"/>
        <v>60</v>
      </c>
      <c r="B64" s="1">
        <v>42655</v>
      </c>
      <c r="C64" s="3">
        <v>0.79912037037037043</v>
      </c>
      <c r="D64">
        <v>8.4</v>
      </c>
      <c r="E64" t="s">
        <v>7</v>
      </c>
      <c r="F64">
        <v>23.4</v>
      </c>
      <c r="G64" t="s">
        <v>8</v>
      </c>
      <c r="H64">
        <v>4</v>
      </c>
      <c r="I64" s="4" t="s">
        <v>11</v>
      </c>
      <c r="K64">
        <f t="shared" si="1"/>
        <v>8.4</v>
      </c>
      <c r="L64">
        <f t="shared" si="2"/>
        <v>0</v>
      </c>
    </row>
    <row r="65" spans="2:12" x14ac:dyDescent="0.2">
      <c r="K65">
        <f>MIN(K4:K64)</f>
        <v>7</v>
      </c>
      <c r="L65">
        <f>MAX(L4:L64)</f>
        <v>8.4</v>
      </c>
    </row>
    <row r="66" spans="2:12" x14ac:dyDescent="0.2">
      <c r="B66" t="s">
        <v>19</v>
      </c>
      <c r="D66">
        <f>1+0.0385*0.5</f>
        <v>1.01925</v>
      </c>
    </row>
    <row r="67" spans="2:12" x14ac:dyDescent="0.2">
      <c r="B67" t="s">
        <v>20</v>
      </c>
      <c r="D67">
        <f>D66*D64</f>
        <v>8.5617000000000001</v>
      </c>
      <c r="E67" t="s">
        <v>24</v>
      </c>
    </row>
    <row r="68" spans="2:12" x14ac:dyDescent="0.2">
      <c r="B68" t="s">
        <v>21</v>
      </c>
      <c r="D68">
        <f>D64</f>
        <v>8.4</v>
      </c>
      <c r="E68" t="s">
        <v>24</v>
      </c>
    </row>
    <row r="69" spans="2:12" x14ac:dyDescent="0.2">
      <c r="B69" t="s">
        <v>22</v>
      </c>
      <c r="D69">
        <v>12</v>
      </c>
      <c r="E69" t="s">
        <v>25</v>
      </c>
    </row>
    <row r="70" spans="2:12" x14ac:dyDescent="0.2">
      <c r="B70" t="s">
        <v>23</v>
      </c>
      <c r="D70">
        <v>20</v>
      </c>
      <c r="E70" t="s">
        <v>26</v>
      </c>
    </row>
    <row r="71" spans="2:12" x14ac:dyDescent="0.2">
      <c r="B71" t="s">
        <v>18</v>
      </c>
      <c r="D71">
        <f>D69*D68*D70</f>
        <v>2016.0000000000002</v>
      </c>
      <c r="E71" t="s">
        <v>25</v>
      </c>
      <c r="F71">
        <f>D71/1000</f>
        <v>2.016</v>
      </c>
      <c r="G71" t="s">
        <v>27</v>
      </c>
    </row>
    <row r="72" spans="2:12" x14ac:dyDescent="0.2">
      <c r="B72" t="s">
        <v>28</v>
      </c>
      <c r="D72">
        <v>0.746</v>
      </c>
      <c r="E72" t="s">
        <v>29</v>
      </c>
    </row>
    <row r="73" spans="2:12" x14ac:dyDescent="0.2">
      <c r="B73" t="s">
        <v>30</v>
      </c>
      <c r="D73">
        <f>F71/D72</f>
        <v>2.7024128686327078</v>
      </c>
    </row>
    <row r="74" spans="2:12" x14ac:dyDescent="0.2">
      <c r="B74" t="s">
        <v>34</v>
      </c>
      <c r="D74">
        <f>0.25*PI()*0.0095</f>
        <v>7.4612825522757586E-3</v>
      </c>
    </row>
    <row r="75" spans="2:12" x14ac:dyDescent="0.2">
      <c r="B75" t="s">
        <v>31</v>
      </c>
      <c r="D75">
        <v>27</v>
      </c>
      <c r="E75" t="s">
        <v>32</v>
      </c>
    </row>
    <row r="76" spans="2:12" x14ac:dyDescent="0.2">
      <c r="B76" t="s">
        <v>33</v>
      </c>
      <c r="D76" s="7">
        <f>F71/(0.3*D75)</f>
        <v>0.24888888888888891</v>
      </c>
    </row>
  </sheetData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opLeftCell="A64" zoomScale="120" zoomScaleNormal="120" workbookViewId="0">
      <selection activeCell="K71" sqref="K71"/>
    </sheetView>
  </sheetViews>
  <sheetFormatPr defaultRowHeight="12.75" x14ac:dyDescent="0.2"/>
  <cols>
    <col min="1" max="1" width="4.33203125" customWidth="1"/>
    <col min="3" max="3" width="9.33203125" style="3"/>
    <col min="4" max="4" width="8.1640625" customWidth="1"/>
    <col min="5" max="5" width="8" customWidth="1"/>
    <col min="6" max="6" width="7.1640625" customWidth="1"/>
    <col min="7" max="7" width="10.5" customWidth="1"/>
    <col min="8" max="8" width="7" bestFit="1" customWidth="1"/>
    <col min="9" max="9" width="8.6640625" bestFit="1" customWidth="1"/>
    <col min="10" max="10" width="7" bestFit="1" customWidth="1"/>
  </cols>
  <sheetData>
    <row r="1" spans="1:11" x14ac:dyDescent="0.2">
      <c r="A1" s="2" t="s">
        <v>12</v>
      </c>
      <c r="C1"/>
      <c r="D1" s="3"/>
    </row>
    <row r="2" spans="1:11" x14ac:dyDescent="0.2">
      <c r="A2" s="2" t="s">
        <v>15</v>
      </c>
      <c r="C2"/>
      <c r="D2" s="3"/>
    </row>
    <row r="3" spans="1:11" s="5" customFormat="1" x14ac:dyDescent="0.2">
      <c r="A3" s="5" t="s">
        <v>9</v>
      </c>
      <c r="B3" s="5" t="s">
        <v>0</v>
      </c>
      <c r="C3" s="6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10</v>
      </c>
      <c r="I3" s="5" t="s">
        <v>6</v>
      </c>
      <c r="J3" s="2" t="s">
        <v>14</v>
      </c>
    </row>
    <row r="4" spans="1:11" x14ac:dyDescent="0.2">
      <c r="A4">
        <v>0</v>
      </c>
      <c r="B4" s="1">
        <v>42651</v>
      </c>
      <c r="C4" s="3">
        <v>0.78442129629629631</v>
      </c>
      <c r="D4">
        <v>7.1</v>
      </c>
      <c r="E4" t="s">
        <v>7</v>
      </c>
      <c r="F4">
        <v>28.6</v>
      </c>
      <c r="G4" t="s">
        <v>8</v>
      </c>
      <c r="H4">
        <v>1</v>
      </c>
      <c r="I4" s="4" t="s">
        <v>11</v>
      </c>
      <c r="J4">
        <f>AVERAGE(D4:D20)</f>
        <v>9.0647058823529392</v>
      </c>
      <c r="K4">
        <f>D5-D4</f>
        <v>0.30000000000000071</v>
      </c>
    </row>
    <row r="5" spans="1:11" x14ac:dyDescent="0.2">
      <c r="A5">
        <f>A4+1</f>
        <v>1</v>
      </c>
      <c r="B5" s="1">
        <v>42651</v>
      </c>
      <c r="C5" s="3">
        <v>0.78442129629629631</v>
      </c>
      <c r="D5">
        <v>7.4</v>
      </c>
      <c r="E5" t="s">
        <v>7</v>
      </c>
      <c r="F5">
        <v>28.5</v>
      </c>
      <c r="G5" t="s">
        <v>8</v>
      </c>
      <c r="H5">
        <v>1</v>
      </c>
      <c r="I5" s="4" t="s">
        <v>11</v>
      </c>
      <c r="K5">
        <f>D6-D5</f>
        <v>0.19999999999999929</v>
      </c>
    </row>
    <row r="6" spans="1:11" x14ac:dyDescent="0.2">
      <c r="A6">
        <f t="shared" ref="A6:A16" si="0">A5+1</f>
        <v>2</v>
      </c>
      <c r="B6" s="1">
        <v>42651</v>
      </c>
      <c r="C6" s="3">
        <v>0.78442129629629631</v>
      </c>
      <c r="D6">
        <v>7.6</v>
      </c>
      <c r="E6" t="s">
        <v>7</v>
      </c>
      <c r="F6">
        <v>28.6</v>
      </c>
      <c r="G6" t="s">
        <v>8</v>
      </c>
      <c r="H6">
        <v>1</v>
      </c>
      <c r="I6" s="4" t="s">
        <v>11</v>
      </c>
      <c r="K6">
        <f t="shared" ref="K6:K64" si="1">D7-D6</f>
        <v>0.20000000000000018</v>
      </c>
    </row>
    <row r="7" spans="1:11" x14ac:dyDescent="0.2">
      <c r="A7">
        <f t="shared" si="0"/>
        <v>3</v>
      </c>
      <c r="B7" s="1">
        <v>42651</v>
      </c>
      <c r="C7" s="3">
        <v>0.78442129629629631</v>
      </c>
      <c r="D7">
        <v>7.8</v>
      </c>
      <c r="E7" t="s">
        <v>7</v>
      </c>
      <c r="F7">
        <v>28.6</v>
      </c>
      <c r="G7" t="s">
        <v>8</v>
      </c>
      <c r="H7">
        <v>1</v>
      </c>
      <c r="I7" s="4" t="s">
        <v>11</v>
      </c>
      <c r="K7">
        <f t="shared" si="1"/>
        <v>0.29999999999999982</v>
      </c>
    </row>
    <row r="8" spans="1:11" x14ac:dyDescent="0.2">
      <c r="A8">
        <f t="shared" si="0"/>
        <v>4</v>
      </c>
      <c r="B8" s="1">
        <v>42651</v>
      </c>
      <c r="C8" s="3">
        <v>0.78442129629629631</v>
      </c>
      <c r="D8">
        <v>8.1</v>
      </c>
      <c r="E8" t="s">
        <v>7</v>
      </c>
      <c r="F8">
        <v>28.6</v>
      </c>
      <c r="G8" t="s">
        <v>8</v>
      </c>
      <c r="H8">
        <v>1</v>
      </c>
      <c r="I8" s="4" t="s">
        <v>11</v>
      </c>
      <c r="K8">
        <f t="shared" si="1"/>
        <v>0.30000000000000071</v>
      </c>
    </row>
    <row r="9" spans="1:11" x14ac:dyDescent="0.2">
      <c r="A9">
        <f t="shared" si="0"/>
        <v>5</v>
      </c>
      <c r="B9" s="1">
        <v>42651</v>
      </c>
      <c r="C9" s="3">
        <v>0.78442129629629631</v>
      </c>
      <c r="D9">
        <v>8.4</v>
      </c>
      <c r="E9" t="s">
        <v>7</v>
      </c>
      <c r="F9">
        <v>28.6</v>
      </c>
      <c r="G9" t="s">
        <v>8</v>
      </c>
      <c r="H9">
        <v>1</v>
      </c>
      <c r="I9" s="4" t="s">
        <v>11</v>
      </c>
      <c r="K9">
        <f t="shared" si="1"/>
        <v>0.19999999999999929</v>
      </c>
    </row>
    <row r="10" spans="1:11" x14ac:dyDescent="0.2">
      <c r="A10">
        <f t="shared" si="0"/>
        <v>6</v>
      </c>
      <c r="B10" s="1">
        <v>42651</v>
      </c>
      <c r="C10" s="3">
        <v>0.78442129629629631</v>
      </c>
      <c r="D10">
        <v>8.6</v>
      </c>
      <c r="E10" t="s">
        <v>7</v>
      </c>
      <c r="F10">
        <v>28.6</v>
      </c>
      <c r="G10" t="s">
        <v>8</v>
      </c>
      <c r="H10">
        <v>1</v>
      </c>
      <c r="I10" s="4" t="s">
        <v>11</v>
      </c>
      <c r="K10">
        <f t="shared" si="1"/>
        <v>0</v>
      </c>
    </row>
    <row r="11" spans="1:11" x14ac:dyDescent="0.2">
      <c r="A11">
        <f t="shared" si="0"/>
        <v>7</v>
      </c>
      <c r="B11" s="1">
        <v>42651</v>
      </c>
      <c r="C11" s="3">
        <v>0.78442129629629631</v>
      </c>
      <c r="D11">
        <v>8.6</v>
      </c>
      <c r="E11" t="s">
        <v>7</v>
      </c>
      <c r="F11">
        <v>28.2</v>
      </c>
      <c r="G11" t="s">
        <v>8</v>
      </c>
      <c r="H11">
        <v>1</v>
      </c>
      <c r="I11" s="4" t="s">
        <v>11</v>
      </c>
      <c r="K11">
        <f t="shared" si="1"/>
        <v>0.30000000000000071</v>
      </c>
    </row>
    <row r="12" spans="1:11" x14ac:dyDescent="0.2">
      <c r="A12">
        <f t="shared" si="0"/>
        <v>8</v>
      </c>
      <c r="B12" s="1">
        <v>42651</v>
      </c>
      <c r="C12" s="3">
        <v>0.78442129629629631</v>
      </c>
      <c r="D12">
        <v>8.9</v>
      </c>
      <c r="E12" t="s">
        <v>7</v>
      </c>
      <c r="F12">
        <v>27.9</v>
      </c>
      <c r="G12" t="s">
        <v>8</v>
      </c>
      <c r="H12">
        <v>1</v>
      </c>
      <c r="I12" s="4" t="s">
        <v>11</v>
      </c>
      <c r="K12">
        <f t="shared" si="1"/>
        <v>0.40000000000000036</v>
      </c>
    </row>
    <row r="13" spans="1:11" x14ac:dyDescent="0.2">
      <c r="A13">
        <f t="shared" si="0"/>
        <v>9</v>
      </c>
      <c r="B13" s="1">
        <v>42651</v>
      </c>
      <c r="C13" s="3">
        <v>0.78442129629629631</v>
      </c>
      <c r="D13">
        <v>9.3000000000000007</v>
      </c>
      <c r="E13" t="s">
        <v>7</v>
      </c>
      <c r="F13">
        <v>27.8</v>
      </c>
      <c r="G13" t="s">
        <v>8</v>
      </c>
      <c r="H13">
        <v>1</v>
      </c>
      <c r="I13" s="4" t="s">
        <v>11</v>
      </c>
      <c r="K13">
        <f t="shared" si="1"/>
        <v>0.29999999999999893</v>
      </c>
    </row>
    <row r="14" spans="1:11" x14ac:dyDescent="0.2">
      <c r="A14">
        <f t="shared" si="0"/>
        <v>10</v>
      </c>
      <c r="B14" s="1">
        <v>42651</v>
      </c>
      <c r="C14" s="3">
        <v>0.78442129629629631</v>
      </c>
      <c r="D14">
        <v>9.6</v>
      </c>
      <c r="E14" t="s">
        <v>7</v>
      </c>
      <c r="F14">
        <v>27.7</v>
      </c>
      <c r="G14" t="s">
        <v>8</v>
      </c>
      <c r="H14">
        <v>1</v>
      </c>
      <c r="I14" s="4" t="s">
        <v>11</v>
      </c>
      <c r="K14">
        <f t="shared" si="1"/>
        <v>0.20000000000000107</v>
      </c>
    </row>
    <row r="15" spans="1:11" x14ac:dyDescent="0.2">
      <c r="A15">
        <f t="shared" si="0"/>
        <v>11</v>
      </c>
      <c r="B15" s="1">
        <v>42651</v>
      </c>
      <c r="C15" s="3">
        <v>0.78442129629629631</v>
      </c>
      <c r="D15">
        <v>9.8000000000000007</v>
      </c>
      <c r="E15" t="s">
        <v>7</v>
      </c>
      <c r="F15">
        <v>27.6</v>
      </c>
      <c r="G15" t="s">
        <v>8</v>
      </c>
      <c r="H15">
        <v>1</v>
      </c>
      <c r="I15" s="4" t="s">
        <v>11</v>
      </c>
      <c r="K15">
        <f t="shared" si="1"/>
        <v>0.29999999999999893</v>
      </c>
    </row>
    <row r="16" spans="1:11" x14ac:dyDescent="0.2">
      <c r="A16">
        <f t="shared" si="0"/>
        <v>12</v>
      </c>
      <c r="B16" s="1">
        <v>42651</v>
      </c>
      <c r="C16" s="3">
        <v>0.78442129629629631</v>
      </c>
      <c r="D16">
        <v>10.1</v>
      </c>
      <c r="E16" t="s">
        <v>7</v>
      </c>
      <c r="F16">
        <v>27.5</v>
      </c>
      <c r="G16" t="s">
        <v>8</v>
      </c>
      <c r="H16">
        <v>1</v>
      </c>
      <c r="I16" s="4" t="s">
        <v>11</v>
      </c>
      <c r="K16">
        <f t="shared" si="1"/>
        <v>0.20000000000000107</v>
      </c>
    </row>
    <row r="17" spans="1:11" x14ac:dyDescent="0.2">
      <c r="A17">
        <f t="shared" ref="A17:A57" si="2">A16+1</f>
        <v>13</v>
      </c>
      <c r="B17" s="1">
        <v>42651</v>
      </c>
      <c r="C17" s="3">
        <v>0.78442129629629631</v>
      </c>
      <c r="D17">
        <v>10.3</v>
      </c>
      <c r="E17" t="s">
        <v>7</v>
      </c>
      <c r="F17">
        <v>27.5</v>
      </c>
      <c r="G17" t="s">
        <v>8</v>
      </c>
      <c r="H17">
        <v>1</v>
      </c>
      <c r="I17" s="4" t="s">
        <v>11</v>
      </c>
      <c r="K17">
        <f t="shared" si="1"/>
        <v>0.19999999999999929</v>
      </c>
    </row>
    <row r="18" spans="1:11" x14ac:dyDescent="0.2">
      <c r="A18">
        <f t="shared" si="2"/>
        <v>14</v>
      </c>
      <c r="B18" s="1">
        <v>42651</v>
      </c>
      <c r="C18" s="3">
        <v>0.78442129629629631</v>
      </c>
      <c r="D18">
        <v>10.5</v>
      </c>
      <c r="E18" t="s">
        <v>7</v>
      </c>
      <c r="F18">
        <v>27.4</v>
      </c>
      <c r="G18" t="s">
        <v>8</v>
      </c>
      <c r="H18">
        <v>1</v>
      </c>
      <c r="I18" s="4" t="s">
        <v>11</v>
      </c>
      <c r="K18">
        <f t="shared" si="1"/>
        <v>0.30000000000000071</v>
      </c>
    </row>
    <row r="19" spans="1:11" x14ac:dyDescent="0.2">
      <c r="A19">
        <f t="shared" si="2"/>
        <v>15</v>
      </c>
      <c r="B19" s="1">
        <v>42651</v>
      </c>
      <c r="C19" s="3">
        <v>0.78164351851851854</v>
      </c>
      <c r="D19">
        <v>10.8</v>
      </c>
      <c r="E19" t="s">
        <v>7</v>
      </c>
      <c r="F19">
        <v>27.4</v>
      </c>
      <c r="G19" t="s">
        <v>8</v>
      </c>
      <c r="H19">
        <v>1</v>
      </c>
      <c r="I19" s="4" t="s">
        <v>11</v>
      </c>
      <c r="K19">
        <f t="shared" si="1"/>
        <v>0.39999999999999858</v>
      </c>
    </row>
    <row r="20" spans="1:11" x14ac:dyDescent="0.2">
      <c r="A20">
        <f t="shared" si="2"/>
        <v>16</v>
      </c>
      <c r="B20" s="1">
        <v>42651</v>
      </c>
      <c r="C20" s="3">
        <v>0.78233796296296287</v>
      </c>
      <c r="D20">
        <v>11.2</v>
      </c>
      <c r="E20" t="s">
        <v>7</v>
      </c>
      <c r="F20">
        <v>27.3</v>
      </c>
      <c r="G20" t="s">
        <v>8</v>
      </c>
      <c r="H20">
        <v>1</v>
      </c>
      <c r="I20" s="4" t="s">
        <v>11</v>
      </c>
      <c r="K20">
        <f t="shared" si="1"/>
        <v>0.30000000000000071</v>
      </c>
    </row>
    <row r="21" spans="1:11" x14ac:dyDescent="0.2">
      <c r="A21">
        <f t="shared" si="2"/>
        <v>17</v>
      </c>
      <c r="B21" s="1">
        <v>42651</v>
      </c>
      <c r="C21" s="3">
        <v>0.78303240740740743</v>
      </c>
      <c r="D21">
        <v>11.5</v>
      </c>
      <c r="E21" t="s">
        <v>7</v>
      </c>
      <c r="F21">
        <v>27.1</v>
      </c>
      <c r="G21" t="s">
        <v>8</v>
      </c>
      <c r="H21">
        <v>2</v>
      </c>
      <c r="I21" s="4" t="s">
        <v>11</v>
      </c>
      <c r="J21">
        <f>AVERAGE(D21:D37)</f>
        <v>13.147058823529409</v>
      </c>
      <c r="K21">
        <f t="shared" si="1"/>
        <v>9.9999999999999645E-2</v>
      </c>
    </row>
    <row r="22" spans="1:11" x14ac:dyDescent="0.2">
      <c r="A22">
        <f t="shared" si="2"/>
        <v>18</v>
      </c>
      <c r="B22" s="1">
        <v>42651</v>
      </c>
      <c r="C22" s="3">
        <v>0.78372685185185187</v>
      </c>
      <c r="D22">
        <v>11.6</v>
      </c>
      <c r="E22" t="s">
        <v>7</v>
      </c>
      <c r="F22">
        <v>26.9</v>
      </c>
      <c r="G22" t="s">
        <v>8</v>
      </c>
      <c r="H22">
        <v>2</v>
      </c>
      <c r="I22" s="4" t="s">
        <v>11</v>
      </c>
      <c r="K22">
        <f t="shared" si="1"/>
        <v>0.5</v>
      </c>
    </row>
    <row r="23" spans="1:11" x14ac:dyDescent="0.2">
      <c r="A23">
        <f t="shared" si="2"/>
        <v>19</v>
      </c>
      <c r="B23" s="1">
        <v>42651</v>
      </c>
      <c r="C23" s="3">
        <v>0.78442129629629631</v>
      </c>
      <c r="D23">
        <v>12.1</v>
      </c>
      <c r="E23" t="s">
        <v>7</v>
      </c>
      <c r="F23">
        <v>26.8</v>
      </c>
      <c r="G23" t="s">
        <v>8</v>
      </c>
      <c r="H23">
        <v>2</v>
      </c>
      <c r="I23" s="4" t="s">
        <v>11</v>
      </c>
      <c r="K23">
        <f t="shared" si="1"/>
        <v>0.30000000000000071</v>
      </c>
    </row>
    <row r="24" spans="1:11" x14ac:dyDescent="0.2">
      <c r="A24">
        <f t="shared" si="2"/>
        <v>20</v>
      </c>
      <c r="B24" s="1">
        <v>42651</v>
      </c>
      <c r="C24" s="3">
        <v>0.78511574074074075</v>
      </c>
      <c r="D24">
        <v>12.4</v>
      </c>
      <c r="E24" t="s">
        <v>7</v>
      </c>
      <c r="F24">
        <v>26.7</v>
      </c>
      <c r="G24" t="s">
        <v>8</v>
      </c>
      <c r="H24">
        <v>2</v>
      </c>
      <c r="I24" s="4" t="s">
        <v>11</v>
      </c>
      <c r="K24">
        <f t="shared" si="1"/>
        <v>9.9999999999999645E-2</v>
      </c>
    </row>
    <row r="25" spans="1:11" x14ac:dyDescent="0.2">
      <c r="A25">
        <f t="shared" si="2"/>
        <v>21</v>
      </c>
      <c r="B25" s="1">
        <v>42651</v>
      </c>
      <c r="C25" s="3">
        <v>0.78581018518518519</v>
      </c>
      <c r="D25">
        <v>12.5</v>
      </c>
      <c r="E25" t="s">
        <v>7</v>
      </c>
      <c r="F25">
        <v>26.6</v>
      </c>
      <c r="G25" t="s">
        <v>8</v>
      </c>
      <c r="H25">
        <v>2</v>
      </c>
      <c r="I25" s="4" t="s">
        <v>11</v>
      </c>
      <c r="K25">
        <f t="shared" si="1"/>
        <v>0.30000000000000071</v>
      </c>
    </row>
    <row r="26" spans="1:11" x14ac:dyDescent="0.2">
      <c r="A26">
        <f t="shared" si="2"/>
        <v>22</v>
      </c>
      <c r="B26" s="1">
        <v>42651</v>
      </c>
      <c r="C26" s="3">
        <v>0.78650462962962964</v>
      </c>
      <c r="D26">
        <v>12.8</v>
      </c>
      <c r="E26" t="s">
        <v>7</v>
      </c>
      <c r="F26">
        <v>26.5</v>
      </c>
      <c r="G26" t="s">
        <v>8</v>
      </c>
      <c r="H26">
        <v>2</v>
      </c>
      <c r="I26" s="4" t="s">
        <v>11</v>
      </c>
      <c r="K26">
        <f t="shared" si="1"/>
        <v>0.39999999999999858</v>
      </c>
    </row>
    <row r="27" spans="1:11" x14ac:dyDescent="0.2">
      <c r="A27">
        <f t="shared" si="2"/>
        <v>23</v>
      </c>
      <c r="B27" s="1">
        <v>42651</v>
      </c>
      <c r="C27" s="3">
        <v>0.78719907407407408</v>
      </c>
      <c r="D27">
        <v>13.2</v>
      </c>
      <c r="E27" t="s">
        <v>7</v>
      </c>
      <c r="F27">
        <v>26.4</v>
      </c>
      <c r="G27" t="s">
        <v>8</v>
      </c>
      <c r="H27">
        <v>2</v>
      </c>
      <c r="I27" s="4" t="s">
        <v>11</v>
      </c>
      <c r="K27">
        <f t="shared" si="1"/>
        <v>0.30000000000000071</v>
      </c>
    </row>
    <row r="28" spans="1:11" x14ac:dyDescent="0.2">
      <c r="A28">
        <f t="shared" si="2"/>
        <v>24</v>
      </c>
      <c r="B28" s="1">
        <v>42651</v>
      </c>
      <c r="C28" s="3">
        <v>0.78789351851851852</v>
      </c>
      <c r="D28">
        <v>13.5</v>
      </c>
      <c r="E28" t="s">
        <v>7</v>
      </c>
      <c r="F28">
        <v>26.3</v>
      </c>
      <c r="G28" t="s">
        <v>8</v>
      </c>
      <c r="H28">
        <v>2</v>
      </c>
      <c r="I28" s="4" t="s">
        <v>11</v>
      </c>
      <c r="K28">
        <f t="shared" si="1"/>
        <v>9.9999999999999645E-2</v>
      </c>
    </row>
    <row r="29" spans="1:11" x14ac:dyDescent="0.2">
      <c r="A29">
        <f t="shared" si="2"/>
        <v>25</v>
      </c>
      <c r="B29" s="1">
        <v>42651</v>
      </c>
      <c r="C29" s="3">
        <v>0.78858796296296296</v>
      </c>
      <c r="D29">
        <v>13.6</v>
      </c>
      <c r="E29" t="s">
        <v>7</v>
      </c>
      <c r="F29">
        <v>26.2</v>
      </c>
      <c r="G29" t="s">
        <v>8</v>
      </c>
      <c r="H29">
        <v>2</v>
      </c>
      <c r="I29" s="4" t="s">
        <v>11</v>
      </c>
      <c r="K29">
        <f t="shared" si="1"/>
        <v>0</v>
      </c>
    </row>
    <row r="30" spans="1:11" x14ac:dyDescent="0.2">
      <c r="A30">
        <f t="shared" si="2"/>
        <v>26</v>
      </c>
      <c r="B30" s="1">
        <v>42651</v>
      </c>
      <c r="C30" s="3">
        <v>0.7892824074074074</v>
      </c>
      <c r="D30">
        <v>13.6</v>
      </c>
      <c r="E30" t="s">
        <v>7</v>
      </c>
      <c r="F30">
        <v>26.1</v>
      </c>
      <c r="G30" t="s">
        <v>8</v>
      </c>
      <c r="H30">
        <v>2</v>
      </c>
      <c r="I30" s="4" t="s">
        <v>11</v>
      </c>
      <c r="K30">
        <f t="shared" si="1"/>
        <v>0</v>
      </c>
    </row>
    <row r="31" spans="1:11" x14ac:dyDescent="0.2">
      <c r="A31">
        <f t="shared" si="2"/>
        <v>27</v>
      </c>
      <c r="B31" s="1">
        <v>42651</v>
      </c>
      <c r="C31" s="3">
        <v>0.78997685185185185</v>
      </c>
      <c r="D31">
        <v>13.6</v>
      </c>
      <c r="E31" t="s">
        <v>7</v>
      </c>
      <c r="F31">
        <v>26</v>
      </c>
      <c r="G31" t="s">
        <v>8</v>
      </c>
      <c r="H31">
        <v>2</v>
      </c>
      <c r="I31" s="4" t="s">
        <v>11</v>
      </c>
      <c r="K31">
        <f t="shared" si="1"/>
        <v>9.9999999999999645E-2</v>
      </c>
    </row>
    <row r="32" spans="1:11" x14ac:dyDescent="0.2">
      <c r="A32">
        <f t="shared" si="2"/>
        <v>28</v>
      </c>
      <c r="B32" s="1">
        <v>42651</v>
      </c>
      <c r="C32" s="3">
        <v>0.79067129629629629</v>
      </c>
      <c r="D32">
        <v>13.7</v>
      </c>
      <c r="E32" t="s">
        <v>7</v>
      </c>
      <c r="F32">
        <v>25.9</v>
      </c>
      <c r="G32" t="s">
        <v>8</v>
      </c>
      <c r="H32">
        <v>2</v>
      </c>
      <c r="I32" s="4" t="s">
        <v>11</v>
      </c>
      <c r="K32">
        <f t="shared" si="1"/>
        <v>0</v>
      </c>
    </row>
    <row r="33" spans="1:17" x14ac:dyDescent="0.2">
      <c r="A33">
        <f t="shared" si="2"/>
        <v>29</v>
      </c>
      <c r="B33" s="1">
        <v>42651</v>
      </c>
      <c r="C33" s="3">
        <v>0.79136574074074073</v>
      </c>
      <c r="D33">
        <v>13.7</v>
      </c>
      <c r="E33" t="s">
        <v>7</v>
      </c>
      <c r="F33">
        <v>25.8</v>
      </c>
      <c r="G33" t="s">
        <v>8</v>
      </c>
      <c r="H33">
        <v>2</v>
      </c>
      <c r="I33" s="4" t="s">
        <v>11</v>
      </c>
      <c r="K33">
        <f t="shared" si="1"/>
        <v>-9.9999999999999645E-2</v>
      </c>
    </row>
    <row r="34" spans="1:17" x14ac:dyDescent="0.2">
      <c r="A34">
        <f t="shared" si="2"/>
        <v>30</v>
      </c>
      <c r="B34" s="1">
        <v>42651</v>
      </c>
      <c r="C34" s="3">
        <v>0.79206018518518517</v>
      </c>
      <c r="D34">
        <v>13.6</v>
      </c>
      <c r="E34" t="s">
        <v>7</v>
      </c>
      <c r="F34">
        <v>25.7</v>
      </c>
      <c r="G34" t="s">
        <v>8</v>
      </c>
      <c r="H34">
        <v>2</v>
      </c>
      <c r="I34" s="4" t="s">
        <v>11</v>
      </c>
      <c r="K34">
        <f t="shared" si="1"/>
        <v>0.40000000000000036</v>
      </c>
    </row>
    <row r="35" spans="1:17" x14ac:dyDescent="0.2">
      <c r="A35">
        <f t="shared" si="2"/>
        <v>31</v>
      </c>
      <c r="B35" s="1">
        <v>42651</v>
      </c>
      <c r="C35" s="3">
        <v>0.79275462962962961</v>
      </c>
      <c r="D35">
        <v>14</v>
      </c>
      <c r="E35" t="s">
        <v>7</v>
      </c>
      <c r="F35">
        <v>25.6</v>
      </c>
      <c r="G35" t="s">
        <v>8</v>
      </c>
      <c r="H35">
        <v>2</v>
      </c>
      <c r="I35" s="4" t="s">
        <v>11</v>
      </c>
      <c r="K35">
        <f t="shared" si="1"/>
        <v>0</v>
      </c>
    </row>
    <row r="36" spans="1:17" x14ac:dyDescent="0.2">
      <c r="A36">
        <f t="shared" si="2"/>
        <v>32</v>
      </c>
      <c r="B36" s="1">
        <v>42651</v>
      </c>
      <c r="C36" s="3">
        <v>0.79344907407407406</v>
      </c>
      <c r="D36">
        <v>14</v>
      </c>
      <c r="E36" t="s">
        <v>7</v>
      </c>
      <c r="F36">
        <v>25.5</v>
      </c>
      <c r="G36" t="s">
        <v>8</v>
      </c>
      <c r="H36">
        <v>3</v>
      </c>
      <c r="I36" s="4" t="s">
        <v>11</v>
      </c>
      <c r="J36">
        <f>AVERAGE(D36:D52)</f>
        <v>14.258823529411769</v>
      </c>
      <c r="K36">
        <f t="shared" si="1"/>
        <v>9.9999999999999645E-2</v>
      </c>
    </row>
    <row r="37" spans="1:17" x14ac:dyDescent="0.2">
      <c r="A37">
        <f t="shared" si="2"/>
        <v>33</v>
      </c>
      <c r="B37" s="1">
        <v>42651</v>
      </c>
      <c r="C37" s="3">
        <v>0.7941435185185185</v>
      </c>
      <c r="D37">
        <v>14.1</v>
      </c>
      <c r="E37" t="s">
        <v>7</v>
      </c>
      <c r="F37">
        <v>25.4</v>
      </c>
      <c r="G37" t="s">
        <v>8</v>
      </c>
      <c r="H37">
        <v>3</v>
      </c>
      <c r="I37" s="4" t="s">
        <v>11</v>
      </c>
      <c r="K37">
        <f t="shared" si="1"/>
        <v>0</v>
      </c>
    </row>
    <row r="38" spans="1:17" x14ac:dyDescent="0.2">
      <c r="A38">
        <f t="shared" si="2"/>
        <v>34</v>
      </c>
      <c r="B38" s="1">
        <v>42651</v>
      </c>
      <c r="C38" s="3">
        <v>0.79483796296296294</v>
      </c>
      <c r="D38">
        <v>14.1</v>
      </c>
      <c r="E38" t="s">
        <v>7</v>
      </c>
      <c r="F38">
        <v>25.3</v>
      </c>
      <c r="G38" t="s">
        <v>8</v>
      </c>
      <c r="H38">
        <v>3</v>
      </c>
      <c r="I38" s="4" t="s">
        <v>11</v>
      </c>
      <c r="K38">
        <f t="shared" si="1"/>
        <v>0</v>
      </c>
    </row>
    <row r="39" spans="1:17" x14ac:dyDescent="0.2">
      <c r="A39">
        <f t="shared" si="2"/>
        <v>35</v>
      </c>
      <c r="B39" s="1">
        <v>42651</v>
      </c>
      <c r="C39" s="3">
        <v>0.79553240740740738</v>
      </c>
      <c r="D39">
        <v>14.1</v>
      </c>
      <c r="E39" t="s">
        <v>7</v>
      </c>
      <c r="F39">
        <v>25.2</v>
      </c>
      <c r="G39" t="s">
        <v>8</v>
      </c>
      <c r="H39">
        <v>3</v>
      </c>
      <c r="I39" s="4" t="s">
        <v>11</v>
      </c>
      <c r="K39">
        <f t="shared" si="1"/>
        <v>9.9999999999999645E-2</v>
      </c>
    </row>
    <row r="40" spans="1:17" x14ac:dyDescent="0.2">
      <c r="A40">
        <f t="shared" si="2"/>
        <v>36</v>
      </c>
      <c r="B40" s="1">
        <v>42651</v>
      </c>
      <c r="C40" s="3">
        <v>0.79622685185185182</v>
      </c>
      <c r="D40">
        <v>14.2</v>
      </c>
      <c r="E40" t="s">
        <v>7</v>
      </c>
      <c r="F40">
        <v>25.1</v>
      </c>
      <c r="G40" t="s">
        <v>8</v>
      </c>
      <c r="H40">
        <v>3</v>
      </c>
      <c r="I40" s="4" t="s">
        <v>11</v>
      </c>
      <c r="K40">
        <f t="shared" si="1"/>
        <v>0</v>
      </c>
    </row>
    <row r="41" spans="1:17" x14ac:dyDescent="0.2">
      <c r="A41">
        <f t="shared" si="2"/>
        <v>37</v>
      </c>
      <c r="B41" s="1">
        <v>42651</v>
      </c>
      <c r="C41" s="3">
        <v>0.79692129629629627</v>
      </c>
      <c r="D41">
        <v>14.2</v>
      </c>
      <c r="E41" t="s">
        <v>7</v>
      </c>
      <c r="F41">
        <v>25</v>
      </c>
      <c r="G41" t="s">
        <v>8</v>
      </c>
      <c r="H41">
        <v>3</v>
      </c>
      <c r="I41" s="4" t="s">
        <v>11</v>
      </c>
      <c r="K41">
        <f t="shared" si="1"/>
        <v>0</v>
      </c>
    </row>
    <row r="42" spans="1:17" x14ac:dyDescent="0.2">
      <c r="A42">
        <f t="shared" si="2"/>
        <v>38</v>
      </c>
      <c r="B42" s="1">
        <v>42651</v>
      </c>
      <c r="C42" s="3">
        <v>0.79761574074074071</v>
      </c>
      <c r="D42">
        <v>14.2</v>
      </c>
      <c r="E42" t="s">
        <v>7</v>
      </c>
      <c r="F42">
        <v>24.9</v>
      </c>
      <c r="G42" t="s">
        <v>8</v>
      </c>
      <c r="H42">
        <v>3</v>
      </c>
      <c r="I42" s="4" t="s">
        <v>11</v>
      </c>
      <c r="K42">
        <f t="shared" si="1"/>
        <v>0</v>
      </c>
      <c r="M42" s="13" t="s">
        <v>9</v>
      </c>
      <c r="N42" s="13" t="s">
        <v>39</v>
      </c>
      <c r="O42" s="13" t="s">
        <v>41</v>
      </c>
      <c r="P42" s="13" t="s">
        <v>42</v>
      </c>
    </row>
    <row r="43" spans="1:17" ht="13.5" thickBot="1" x14ac:dyDescent="0.25">
      <c r="A43">
        <f t="shared" si="2"/>
        <v>39</v>
      </c>
      <c r="B43" s="1">
        <v>42651</v>
      </c>
      <c r="C43" s="3">
        <v>0.79831018518518515</v>
      </c>
      <c r="D43">
        <v>14.2</v>
      </c>
      <c r="E43" t="s">
        <v>7</v>
      </c>
      <c r="F43">
        <v>24.8</v>
      </c>
      <c r="G43" t="s">
        <v>8</v>
      </c>
      <c r="H43">
        <v>3</v>
      </c>
      <c r="I43" s="4" t="s">
        <v>11</v>
      </c>
      <c r="K43">
        <f t="shared" si="1"/>
        <v>0.20000000000000107</v>
      </c>
      <c r="M43" s="14"/>
      <c r="N43" s="14" t="s">
        <v>40</v>
      </c>
      <c r="O43" s="14"/>
      <c r="P43" s="14" t="s">
        <v>24</v>
      </c>
    </row>
    <row r="44" spans="1:17" ht="13.5" thickTop="1" x14ac:dyDescent="0.2">
      <c r="A44">
        <f t="shared" si="2"/>
        <v>40</v>
      </c>
      <c r="B44" s="1">
        <v>42651</v>
      </c>
      <c r="C44" s="3">
        <v>0.79900462962962959</v>
      </c>
      <c r="D44">
        <v>14.4</v>
      </c>
      <c r="E44" t="s">
        <v>7</v>
      </c>
      <c r="F44">
        <v>24.7</v>
      </c>
      <c r="G44" t="s">
        <v>8</v>
      </c>
      <c r="H44">
        <v>3</v>
      </c>
      <c r="I44" s="4" t="s">
        <v>11</v>
      </c>
      <c r="K44">
        <f t="shared" si="1"/>
        <v>-9.9999999999999645E-2</v>
      </c>
      <c r="M44" s="11">
        <v>1</v>
      </c>
      <c r="N44" s="11">
        <v>1</v>
      </c>
      <c r="O44" s="18">
        <v>28</v>
      </c>
      <c r="P44" s="12">
        <f>J4</f>
        <v>9.0647058823529392</v>
      </c>
    </row>
    <row r="45" spans="1:17" x14ac:dyDescent="0.2">
      <c r="A45">
        <f t="shared" si="2"/>
        <v>41</v>
      </c>
      <c r="B45" s="1">
        <v>42651</v>
      </c>
      <c r="C45" s="3">
        <v>0.79969907407407403</v>
      </c>
      <c r="D45">
        <v>14.3</v>
      </c>
      <c r="E45" t="s">
        <v>7</v>
      </c>
      <c r="F45">
        <v>24.6</v>
      </c>
      <c r="G45" t="s">
        <v>8</v>
      </c>
      <c r="H45">
        <v>3</v>
      </c>
      <c r="I45" s="4" t="s">
        <v>11</v>
      </c>
      <c r="K45">
        <f t="shared" si="1"/>
        <v>0</v>
      </c>
      <c r="M45" s="9">
        <v>2</v>
      </c>
      <c r="N45" s="9">
        <v>2</v>
      </c>
      <c r="O45" s="9">
        <v>26.3</v>
      </c>
      <c r="P45" s="10">
        <f>J21</f>
        <v>13.147058823529409</v>
      </c>
      <c r="Q45" s="8">
        <f>(P45-P44)/P44</f>
        <v>0.45035691109669052</v>
      </c>
    </row>
    <row r="46" spans="1:17" x14ac:dyDescent="0.2">
      <c r="A46">
        <f t="shared" si="2"/>
        <v>42</v>
      </c>
      <c r="B46" s="1">
        <v>42651</v>
      </c>
      <c r="C46" s="3">
        <v>0.80039351851851848</v>
      </c>
      <c r="D46">
        <v>14.3</v>
      </c>
      <c r="E46" t="s">
        <v>7</v>
      </c>
      <c r="F46">
        <v>24.6</v>
      </c>
      <c r="G46" t="s">
        <v>8</v>
      </c>
      <c r="H46">
        <v>3</v>
      </c>
      <c r="I46" s="4" t="s">
        <v>11</v>
      </c>
      <c r="K46">
        <f t="shared" si="1"/>
        <v>0</v>
      </c>
      <c r="M46" s="9">
        <v>3</v>
      </c>
      <c r="N46" s="9">
        <v>3</v>
      </c>
      <c r="O46" s="9">
        <v>24.8</v>
      </c>
      <c r="P46" s="10">
        <f>J36</f>
        <v>14.258823529411769</v>
      </c>
      <c r="Q46" s="8">
        <f>(P46-P45)/P45</f>
        <v>8.4563758389262264E-2</v>
      </c>
    </row>
    <row r="47" spans="1:17" x14ac:dyDescent="0.2">
      <c r="A47">
        <f t="shared" si="2"/>
        <v>43</v>
      </c>
      <c r="B47" s="1">
        <v>42651</v>
      </c>
      <c r="C47" s="3">
        <v>0.80108796296296292</v>
      </c>
      <c r="D47">
        <v>14.3</v>
      </c>
      <c r="E47" t="s">
        <v>7</v>
      </c>
      <c r="F47">
        <v>24.5</v>
      </c>
      <c r="G47" t="s">
        <v>8</v>
      </c>
      <c r="H47">
        <v>3</v>
      </c>
      <c r="I47" s="4" t="s">
        <v>11</v>
      </c>
      <c r="K47">
        <f t="shared" si="1"/>
        <v>9.9999999999999645E-2</v>
      </c>
      <c r="M47" s="9">
        <v>4</v>
      </c>
      <c r="N47" s="9">
        <v>4</v>
      </c>
      <c r="O47" s="9">
        <v>23.9</v>
      </c>
      <c r="P47" s="10">
        <f>J50</f>
        <v>14.513333333333332</v>
      </c>
      <c r="Q47" s="8">
        <f>(P47-P46)/P46</f>
        <v>1.7849284928492432E-2</v>
      </c>
    </row>
    <row r="48" spans="1:17" x14ac:dyDescent="0.2">
      <c r="A48">
        <f t="shared" si="2"/>
        <v>44</v>
      </c>
      <c r="B48" s="1">
        <v>42651</v>
      </c>
      <c r="C48" s="3">
        <v>0.80178240740740736</v>
      </c>
      <c r="D48">
        <v>14.4</v>
      </c>
      <c r="E48" t="s">
        <v>7</v>
      </c>
      <c r="F48">
        <v>24.4</v>
      </c>
      <c r="G48" t="s">
        <v>8</v>
      </c>
      <c r="H48">
        <v>3</v>
      </c>
      <c r="I48" s="4" t="s">
        <v>11</v>
      </c>
      <c r="K48">
        <f t="shared" si="1"/>
        <v>0</v>
      </c>
    </row>
    <row r="49" spans="1:13" x14ac:dyDescent="0.2">
      <c r="A49">
        <f t="shared" si="2"/>
        <v>45</v>
      </c>
      <c r="B49" s="1">
        <v>42651</v>
      </c>
      <c r="C49" s="3">
        <v>0.8024768518518518</v>
      </c>
      <c r="D49">
        <v>14.4</v>
      </c>
      <c r="E49" t="s">
        <v>7</v>
      </c>
      <c r="F49">
        <v>24.4</v>
      </c>
      <c r="G49" t="s">
        <v>8</v>
      </c>
      <c r="H49">
        <v>3</v>
      </c>
      <c r="I49" s="4" t="s">
        <v>11</v>
      </c>
      <c r="K49">
        <f t="shared" si="1"/>
        <v>0</v>
      </c>
    </row>
    <row r="50" spans="1:13" x14ac:dyDescent="0.2">
      <c r="A50">
        <f t="shared" si="2"/>
        <v>46</v>
      </c>
      <c r="B50" s="1">
        <v>42651</v>
      </c>
      <c r="C50" s="3">
        <v>0.80317129629629624</v>
      </c>
      <c r="D50">
        <v>14.4</v>
      </c>
      <c r="E50" t="s">
        <v>7</v>
      </c>
      <c r="F50">
        <v>24.3</v>
      </c>
      <c r="G50" t="s">
        <v>8</v>
      </c>
      <c r="H50">
        <v>4</v>
      </c>
      <c r="I50" s="4" t="s">
        <v>11</v>
      </c>
      <c r="J50">
        <f>AVERAGE(D50:D64)</f>
        <v>14.513333333333332</v>
      </c>
      <c r="K50">
        <f t="shared" si="1"/>
        <v>0</v>
      </c>
    </row>
    <row r="51" spans="1:13" x14ac:dyDescent="0.2">
      <c r="A51">
        <f t="shared" si="2"/>
        <v>47</v>
      </c>
      <c r="B51" s="1">
        <v>42651</v>
      </c>
      <c r="C51" s="3">
        <v>0.80386574074074069</v>
      </c>
      <c r="D51">
        <v>14.4</v>
      </c>
      <c r="E51" t="s">
        <v>7</v>
      </c>
      <c r="F51">
        <v>24.2</v>
      </c>
      <c r="G51" t="s">
        <v>8</v>
      </c>
      <c r="H51">
        <v>4</v>
      </c>
      <c r="I51" s="4" t="s">
        <v>11</v>
      </c>
      <c r="K51">
        <f t="shared" si="1"/>
        <v>0</v>
      </c>
    </row>
    <row r="52" spans="1:13" x14ac:dyDescent="0.2">
      <c r="A52">
        <f t="shared" si="2"/>
        <v>48</v>
      </c>
      <c r="B52" s="1">
        <v>42651</v>
      </c>
      <c r="C52" s="3">
        <v>0.80456018518518524</v>
      </c>
      <c r="D52">
        <v>14.4</v>
      </c>
      <c r="E52" t="s">
        <v>7</v>
      </c>
      <c r="F52">
        <v>24.2</v>
      </c>
      <c r="G52" t="s">
        <v>8</v>
      </c>
      <c r="H52">
        <v>4</v>
      </c>
      <c r="I52" s="4" t="s">
        <v>11</v>
      </c>
      <c r="K52">
        <f t="shared" si="1"/>
        <v>0</v>
      </c>
      <c r="M52">
        <f>6/8</f>
        <v>0.75</v>
      </c>
    </row>
    <row r="53" spans="1:13" x14ac:dyDescent="0.2">
      <c r="A53">
        <f t="shared" si="2"/>
        <v>49</v>
      </c>
      <c r="B53" s="1">
        <v>42651</v>
      </c>
      <c r="C53" s="3">
        <v>0.80525462962962968</v>
      </c>
      <c r="D53">
        <v>14.4</v>
      </c>
      <c r="E53" t="s">
        <v>7</v>
      </c>
      <c r="F53">
        <v>24.2</v>
      </c>
      <c r="G53" t="s">
        <v>8</v>
      </c>
      <c r="H53">
        <v>4</v>
      </c>
      <c r="I53" s="4" t="s">
        <v>11</v>
      </c>
      <c r="K53">
        <f t="shared" si="1"/>
        <v>0</v>
      </c>
    </row>
    <row r="54" spans="1:13" x14ac:dyDescent="0.2">
      <c r="A54">
        <f t="shared" si="2"/>
        <v>50</v>
      </c>
      <c r="B54" s="1">
        <v>42651</v>
      </c>
      <c r="C54" s="3">
        <v>0.80594907407407412</v>
      </c>
      <c r="D54">
        <v>14.4</v>
      </c>
      <c r="E54" t="s">
        <v>7</v>
      </c>
      <c r="F54">
        <v>24.1</v>
      </c>
      <c r="G54" t="s">
        <v>8</v>
      </c>
      <c r="H54">
        <v>4</v>
      </c>
      <c r="I54" s="4" t="s">
        <v>11</v>
      </c>
      <c r="K54">
        <f t="shared" si="1"/>
        <v>9.9999999999999645E-2</v>
      </c>
    </row>
    <row r="55" spans="1:13" x14ac:dyDescent="0.2">
      <c r="A55">
        <f t="shared" si="2"/>
        <v>51</v>
      </c>
      <c r="B55" s="1">
        <v>42651</v>
      </c>
      <c r="C55" s="3">
        <v>0.80664351851851857</v>
      </c>
      <c r="D55">
        <v>14.5</v>
      </c>
      <c r="E55" t="s">
        <v>7</v>
      </c>
      <c r="F55">
        <v>24</v>
      </c>
      <c r="G55" t="s">
        <v>8</v>
      </c>
      <c r="H55">
        <v>4</v>
      </c>
      <c r="I55" s="4" t="s">
        <v>11</v>
      </c>
      <c r="K55">
        <f t="shared" si="1"/>
        <v>0</v>
      </c>
    </row>
    <row r="56" spans="1:13" x14ac:dyDescent="0.2">
      <c r="A56">
        <f t="shared" si="2"/>
        <v>52</v>
      </c>
      <c r="B56" s="1">
        <v>42651</v>
      </c>
      <c r="C56" s="3">
        <v>0.80733796296296301</v>
      </c>
      <c r="D56">
        <v>14.5</v>
      </c>
      <c r="E56" t="s">
        <v>7</v>
      </c>
      <c r="F56">
        <v>23.9</v>
      </c>
      <c r="G56" t="s">
        <v>8</v>
      </c>
      <c r="H56">
        <v>4</v>
      </c>
      <c r="I56" s="4" t="s">
        <v>11</v>
      </c>
      <c r="K56">
        <f t="shared" si="1"/>
        <v>0</v>
      </c>
    </row>
    <row r="57" spans="1:13" x14ac:dyDescent="0.2">
      <c r="A57">
        <f t="shared" si="2"/>
        <v>53</v>
      </c>
      <c r="B57" s="1">
        <v>42651</v>
      </c>
      <c r="C57" s="3">
        <v>0.80803240740740745</v>
      </c>
      <c r="D57">
        <v>14.5</v>
      </c>
      <c r="E57" t="s">
        <v>7</v>
      </c>
      <c r="F57">
        <v>23.8</v>
      </c>
      <c r="G57" t="s">
        <v>8</v>
      </c>
      <c r="H57">
        <v>4</v>
      </c>
      <c r="I57" s="4" t="s">
        <v>11</v>
      </c>
      <c r="K57">
        <f t="shared" si="1"/>
        <v>-0.19999999999999929</v>
      </c>
    </row>
    <row r="58" spans="1:13" x14ac:dyDescent="0.2">
      <c r="A58">
        <f t="shared" ref="A58:A64" si="3">A57+1</f>
        <v>54</v>
      </c>
      <c r="B58" s="1">
        <v>42651</v>
      </c>
      <c r="C58" s="3">
        <v>0.80872685185185189</v>
      </c>
      <c r="D58">
        <v>14.3</v>
      </c>
      <c r="E58" t="s">
        <v>7</v>
      </c>
      <c r="F58">
        <v>23.8</v>
      </c>
      <c r="G58" t="s">
        <v>8</v>
      </c>
      <c r="H58">
        <v>4</v>
      </c>
      <c r="I58" s="4" t="s">
        <v>11</v>
      </c>
      <c r="K58">
        <f t="shared" si="1"/>
        <v>0.19999999999999929</v>
      </c>
    </row>
    <row r="59" spans="1:13" x14ac:dyDescent="0.2">
      <c r="A59">
        <f t="shared" si="3"/>
        <v>55</v>
      </c>
      <c r="B59" s="1">
        <v>42651</v>
      </c>
      <c r="C59" s="3">
        <v>0.80942129629629633</v>
      </c>
      <c r="D59">
        <v>14.5</v>
      </c>
      <c r="E59" t="s">
        <v>7</v>
      </c>
      <c r="F59">
        <v>24</v>
      </c>
      <c r="G59" t="s">
        <v>8</v>
      </c>
      <c r="H59">
        <v>4</v>
      </c>
      <c r="I59" s="4" t="s">
        <v>11</v>
      </c>
      <c r="K59">
        <f t="shared" si="1"/>
        <v>0</v>
      </c>
    </row>
    <row r="60" spans="1:13" x14ac:dyDescent="0.2">
      <c r="A60">
        <f t="shared" si="3"/>
        <v>56</v>
      </c>
      <c r="B60" s="1">
        <v>42651</v>
      </c>
      <c r="C60" s="3">
        <v>0.81011574074074078</v>
      </c>
      <c r="D60">
        <v>14.5</v>
      </c>
      <c r="E60" t="s">
        <v>7</v>
      </c>
      <c r="F60">
        <v>23.9</v>
      </c>
      <c r="G60" t="s">
        <v>8</v>
      </c>
      <c r="H60">
        <v>4</v>
      </c>
      <c r="I60" s="4" t="s">
        <v>11</v>
      </c>
      <c r="K60">
        <f t="shared" si="1"/>
        <v>9.9999999999999645E-2</v>
      </c>
    </row>
    <row r="61" spans="1:13" x14ac:dyDescent="0.2">
      <c r="A61">
        <f t="shared" si="3"/>
        <v>57</v>
      </c>
      <c r="B61" s="1">
        <v>42651</v>
      </c>
      <c r="C61" s="3">
        <v>0.81081018518518522</v>
      </c>
      <c r="D61">
        <v>14.6</v>
      </c>
      <c r="E61" t="s">
        <v>7</v>
      </c>
      <c r="F61">
        <v>23.8</v>
      </c>
      <c r="G61" t="s">
        <v>8</v>
      </c>
      <c r="H61">
        <v>4</v>
      </c>
      <c r="I61" s="4" t="s">
        <v>11</v>
      </c>
      <c r="K61">
        <f t="shared" si="1"/>
        <v>9.9999999999999645E-2</v>
      </c>
    </row>
    <row r="62" spans="1:13" x14ac:dyDescent="0.2">
      <c r="A62">
        <f t="shared" si="3"/>
        <v>58</v>
      </c>
      <c r="B62" s="1">
        <v>42651</v>
      </c>
      <c r="C62" s="3">
        <v>0.81150462962962966</v>
      </c>
      <c r="D62">
        <v>14.7</v>
      </c>
      <c r="E62" t="s">
        <v>7</v>
      </c>
      <c r="F62">
        <v>23.5</v>
      </c>
      <c r="G62" t="s">
        <v>8</v>
      </c>
      <c r="H62">
        <v>4</v>
      </c>
      <c r="I62" s="4" t="s">
        <v>11</v>
      </c>
      <c r="K62">
        <f t="shared" si="1"/>
        <v>0</v>
      </c>
    </row>
    <row r="63" spans="1:13" x14ac:dyDescent="0.2">
      <c r="A63">
        <f t="shared" si="3"/>
        <v>59</v>
      </c>
      <c r="B63" s="1">
        <v>42651</v>
      </c>
      <c r="C63" s="3">
        <v>0.8121990740740741</v>
      </c>
      <c r="D63">
        <v>14.7</v>
      </c>
      <c r="E63" t="s">
        <v>7</v>
      </c>
      <c r="F63">
        <v>23.5</v>
      </c>
      <c r="G63" t="s">
        <v>8</v>
      </c>
      <c r="H63">
        <v>4</v>
      </c>
      <c r="I63" s="4" t="s">
        <v>11</v>
      </c>
      <c r="K63">
        <f t="shared" si="1"/>
        <v>0.20000000000000107</v>
      </c>
    </row>
    <row r="64" spans="1:13" x14ac:dyDescent="0.2">
      <c r="A64">
        <f t="shared" si="3"/>
        <v>60</v>
      </c>
      <c r="B64" s="1">
        <v>42651</v>
      </c>
      <c r="C64" s="3">
        <v>0.81289351851851854</v>
      </c>
      <c r="D64">
        <v>14.9</v>
      </c>
      <c r="E64" t="s">
        <v>7</v>
      </c>
      <c r="F64">
        <v>23.3</v>
      </c>
      <c r="G64" t="s">
        <v>8</v>
      </c>
      <c r="H64">
        <v>4</v>
      </c>
      <c r="I64" s="4" t="s">
        <v>11</v>
      </c>
      <c r="K64">
        <f t="shared" si="1"/>
        <v>-14.9</v>
      </c>
    </row>
    <row r="66" spans="2:7" x14ac:dyDescent="0.2">
      <c r="B66" t="s">
        <v>19</v>
      </c>
      <c r="D66" s="19">
        <f>1+0.0385*0.5</f>
        <v>1.01925</v>
      </c>
    </row>
    <row r="67" spans="2:7" x14ac:dyDescent="0.2">
      <c r="B67" t="s">
        <v>20</v>
      </c>
      <c r="D67">
        <f>D66*D64</f>
        <v>15.186825000000001</v>
      </c>
      <c r="E67" t="s">
        <v>24</v>
      </c>
    </row>
    <row r="68" spans="2:7" x14ac:dyDescent="0.2">
      <c r="B68" t="s">
        <v>21</v>
      </c>
      <c r="D68">
        <f>D64</f>
        <v>14.9</v>
      </c>
      <c r="E68" t="s">
        <v>24</v>
      </c>
    </row>
    <row r="69" spans="2:7" x14ac:dyDescent="0.2">
      <c r="B69" t="s">
        <v>22</v>
      </c>
      <c r="D69">
        <v>12</v>
      </c>
      <c r="E69" t="s">
        <v>25</v>
      </c>
    </row>
    <row r="70" spans="2:7" x14ac:dyDescent="0.2">
      <c r="B70" t="s">
        <v>23</v>
      </c>
      <c r="D70">
        <v>20</v>
      </c>
      <c r="E70" t="s">
        <v>26</v>
      </c>
    </row>
    <row r="71" spans="2:7" x14ac:dyDescent="0.2">
      <c r="B71" t="s">
        <v>35</v>
      </c>
      <c r="D71">
        <f>D69*D68*D70</f>
        <v>3576</v>
      </c>
      <c r="E71" t="s">
        <v>25</v>
      </c>
      <c r="F71">
        <f>D71/1000</f>
        <v>3.5760000000000001</v>
      </c>
      <c r="G71" t="s">
        <v>27</v>
      </c>
    </row>
    <row r="72" spans="2:7" x14ac:dyDescent="0.2">
      <c r="B72" t="s">
        <v>28</v>
      </c>
      <c r="D72">
        <v>0.746</v>
      </c>
      <c r="E72" t="s">
        <v>29</v>
      </c>
    </row>
    <row r="73" spans="2:7" x14ac:dyDescent="0.2">
      <c r="B73" t="s">
        <v>36</v>
      </c>
      <c r="D73">
        <f>F71/D72</f>
        <v>4.7935656836461131</v>
      </c>
    </row>
    <row r="74" spans="2:7" x14ac:dyDescent="0.2">
      <c r="B74" t="s">
        <v>34</v>
      </c>
      <c r="D74" s="19">
        <f>0.25*PI()*0.0095</f>
        <v>7.4612825522757586E-3</v>
      </c>
    </row>
    <row r="75" spans="2:7" x14ac:dyDescent="0.2">
      <c r="B75" t="s">
        <v>31</v>
      </c>
      <c r="D75">
        <v>27</v>
      </c>
      <c r="E75" t="s">
        <v>32</v>
      </c>
    </row>
    <row r="76" spans="2:7" x14ac:dyDescent="0.2">
      <c r="B76" t="s">
        <v>37</v>
      </c>
      <c r="D76" s="7">
        <f>F71/(0.3*D75)</f>
        <v>0.44148148148148153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H20" sqref="H20"/>
    </sheetView>
  </sheetViews>
  <sheetFormatPr defaultRowHeight="12.75" x14ac:dyDescent="0.2"/>
  <sheetData>
    <row r="1" spans="1:5" ht="16.5" thickBot="1" x14ac:dyDescent="0.25">
      <c r="A1" s="20" t="s">
        <v>43</v>
      </c>
      <c r="B1" s="22" t="s">
        <v>44</v>
      </c>
      <c r="C1" s="23"/>
      <c r="D1" s="23"/>
      <c r="E1" s="24"/>
    </row>
    <row r="2" spans="1:5" ht="16.5" thickBot="1" x14ac:dyDescent="0.25">
      <c r="A2" s="21"/>
      <c r="B2" s="15">
        <v>1</v>
      </c>
      <c r="C2" s="15">
        <v>2</v>
      </c>
      <c r="D2" s="15">
        <v>3</v>
      </c>
      <c r="E2" s="15">
        <v>4</v>
      </c>
    </row>
    <row r="3" spans="1:5" ht="17.25" thickTop="1" thickBot="1" x14ac:dyDescent="0.25">
      <c r="A3" s="16" t="s">
        <v>45</v>
      </c>
      <c r="B3" s="17">
        <v>1.66</v>
      </c>
      <c r="C3" s="17">
        <v>1.96</v>
      </c>
      <c r="D3" s="17">
        <v>2.5</v>
      </c>
      <c r="E3" s="17">
        <v>2.94</v>
      </c>
    </row>
    <row r="4" spans="1:5" ht="16.5" thickBot="1" x14ac:dyDescent="0.25">
      <c r="A4" s="16" t="s">
        <v>46</v>
      </c>
      <c r="B4" s="17">
        <v>2.76</v>
      </c>
      <c r="C4" s="17">
        <v>3.8</v>
      </c>
      <c r="D4" s="17">
        <v>4.74</v>
      </c>
      <c r="E4" s="17">
        <v>5.42</v>
      </c>
    </row>
    <row r="5" spans="1:5" ht="16.5" thickBot="1" x14ac:dyDescent="0.25">
      <c r="A5" s="16" t="s">
        <v>47</v>
      </c>
      <c r="B5" s="17">
        <v>8.1199999999999992</v>
      </c>
      <c r="C5" s="17">
        <v>9.34</v>
      </c>
      <c r="D5" s="17">
        <v>10.28</v>
      </c>
      <c r="E5" s="17">
        <v>11.34</v>
      </c>
    </row>
    <row r="7" spans="1:5" x14ac:dyDescent="0.2">
      <c r="C7">
        <f>C4-B4</f>
        <v>1.04</v>
      </c>
      <c r="D7">
        <f t="shared" ref="D7:E7" si="0">D4-C4</f>
        <v>0.94000000000000039</v>
      </c>
      <c r="E7">
        <f t="shared" si="0"/>
        <v>0.67999999999999972</v>
      </c>
    </row>
    <row r="8" spans="1:5" x14ac:dyDescent="0.2">
      <c r="C8">
        <f>C7/B4</f>
        <v>0.37681159420289861</v>
      </c>
      <c r="D8">
        <f t="shared" ref="D8:E8" si="1">D7/C4</f>
        <v>0.24736842105263168</v>
      </c>
      <c r="E8">
        <f t="shared" si="1"/>
        <v>0.14345991561181429</v>
      </c>
    </row>
  </sheetData>
  <mergeCells count="2">
    <mergeCell ref="A1:A2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 water 6 selected</vt:lpstr>
      <vt:lpstr>do tarum selected</vt:lpstr>
      <vt:lpstr>Sheet1</vt:lpstr>
      <vt:lpstr>'do water 6 selected'!do_water_6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2016-10-12T14:59:41Z</dcterms:created>
  <dcterms:modified xsi:type="dcterms:W3CDTF">2016-11-25T10:11:36Z</dcterms:modified>
</cp:coreProperties>
</file>