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2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3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esis_Joko Setiaji\"/>
    </mc:Choice>
  </mc:AlternateContent>
  <bookViews>
    <workbookView xWindow="0" yWindow="0" windowWidth="24000" windowHeight="10320"/>
  </bookViews>
  <sheets>
    <sheet name="L7" sheetId="1" r:id="rId1"/>
    <sheet name="L8" sheetId="2" r:id="rId2"/>
    <sheet name="L9" sheetId="3" r:id="rId3"/>
    <sheet name="L10" sheetId="4" r:id="rId4"/>
    <sheet name="L11" sheetId="5" r:id="rId5"/>
    <sheet name="L12" sheetId="6" r:id="rId6"/>
    <sheet name="L13" sheetId="7" r:id="rId7"/>
    <sheet name="L14" sheetId="8" r:id="rId8"/>
    <sheet name="L15" sheetId="9" r:id="rId9"/>
    <sheet name="L16" sheetId="10" r:id="rId10"/>
    <sheet name="L17" sheetId="11" r:id="rId11"/>
    <sheet name="L18" sheetId="12" r:id="rId12"/>
    <sheet name="L19" sheetId="13" r:id="rId13"/>
    <sheet name="L20" sheetId="14" r:id="rId14"/>
    <sheet name="L21" sheetId="22" r:id="rId15"/>
    <sheet name="L22" sheetId="16" r:id="rId16"/>
    <sheet name="L23" sheetId="15" r:id="rId17"/>
    <sheet name="L24" sheetId="17" r:id="rId18"/>
    <sheet name="L25" sheetId="18" r:id="rId19"/>
    <sheet name="L26" sheetId="20" r:id="rId20"/>
    <sheet name="Histogram" sheetId="21" r:id="rId21"/>
  </sheets>
  <externalReferences>
    <externalReference r:id="rId22"/>
    <externalReference r:id="rId23"/>
    <externalReference r:id="rId2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8" i="18" l="1"/>
  <c r="K33" i="20" l="1"/>
  <c r="J33" i="20"/>
  <c r="I33" i="20"/>
  <c r="H33" i="20"/>
  <c r="G33" i="20"/>
  <c r="D39" i="20"/>
  <c r="D38" i="20"/>
  <c r="D37" i="20"/>
  <c r="D36" i="20"/>
  <c r="D35" i="20"/>
  <c r="D34" i="20"/>
  <c r="E33" i="20"/>
  <c r="B39" i="20"/>
  <c r="B38" i="20"/>
  <c r="B37" i="20"/>
  <c r="B36" i="20"/>
  <c r="B35" i="20"/>
  <c r="B34" i="20"/>
  <c r="K32" i="20"/>
  <c r="J32" i="20"/>
  <c r="I32" i="20"/>
  <c r="H32" i="20"/>
  <c r="G32" i="20"/>
  <c r="E32" i="20"/>
  <c r="L39" i="20"/>
  <c r="L38" i="20"/>
  <c r="L37" i="20"/>
  <c r="L36" i="20"/>
  <c r="L35" i="20"/>
  <c r="G27" i="20"/>
  <c r="G26" i="20"/>
  <c r="G25" i="20"/>
  <c r="G24" i="20"/>
  <c r="G23" i="20"/>
  <c r="C20" i="18"/>
  <c r="D20" i="18"/>
  <c r="E20" i="18"/>
  <c r="C21" i="18"/>
  <c r="D21" i="18"/>
  <c r="E21" i="18"/>
  <c r="D19" i="18"/>
  <c r="E19" i="18"/>
  <c r="C19" i="18"/>
  <c r="D15" i="18"/>
  <c r="E15" i="18"/>
  <c r="D16" i="18"/>
  <c r="E16" i="18"/>
  <c r="D17" i="18"/>
  <c r="E17" i="18"/>
  <c r="C16" i="18"/>
  <c r="C17" i="18"/>
  <c r="C15" i="18"/>
  <c r="D11" i="18"/>
  <c r="E11" i="18"/>
  <c r="D12" i="18"/>
  <c r="E12" i="18"/>
  <c r="D13" i="18"/>
  <c r="E13" i="18"/>
  <c r="C12" i="18"/>
  <c r="C13" i="18"/>
  <c r="C11" i="18"/>
  <c r="C9" i="18"/>
  <c r="D9" i="18"/>
  <c r="E9" i="18"/>
  <c r="C8" i="18"/>
  <c r="D8" i="18"/>
  <c r="E8" i="18"/>
  <c r="D7" i="18"/>
  <c r="E7" i="18"/>
  <c r="C7" i="18"/>
  <c r="D6" i="18"/>
  <c r="E6" i="18"/>
  <c r="C6" i="18"/>
  <c r="H5" i="17"/>
  <c r="H6" i="17"/>
  <c r="H7" i="17"/>
  <c r="H8" i="17"/>
  <c r="H9" i="17"/>
  <c r="H10" i="17"/>
  <c r="C102" i="14"/>
  <c r="D102" i="14"/>
  <c r="C103" i="14"/>
  <c r="D103" i="14"/>
  <c r="C104" i="14"/>
  <c r="D104" i="14"/>
  <c r="C105" i="14"/>
  <c r="D105" i="14"/>
  <c r="C106" i="14"/>
  <c r="D106" i="14"/>
  <c r="C107" i="14"/>
  <c r="D107" i="14"/>
  <c r="C108" i="14"/>
  <c r="D108" i="14"/>
  <c r="C109" i="14"/>
  <c r="D109" i="14"/>
  <c r="C110" i="14"/>
  <c r="D110" i="14"/>
  <c r="C111" i="14"/>
  <c r="D111" i="14"/>
  <c r="C112" i="14"/>
  <c r="D112" i="14"/>
  <c r="C113" i="14"/>
  <c r="D113" i="14"/>
  <c r="C114" i="14"/>
  <c r="D114" i="14"/>
  <c r="C115" i="14"/>
  <c r="D115" i="14"/>
  <c r="D101" i="14"/>
  <c r="C101" i="14"/>
  <c r="D86" i="14"/>
  <c r="D87" i="14"/>
  <c r="D88" i="14"/>
  <c r="D89" i="14"/>
  <c r="D90" i="14"/>
  <c r="D91" i="14"/>
  <c r="D92" i="14"/>
  <c r="D93" i="14"/>
  <c r="D94" i="14"/>
  <c r="D95" i="14"/>
  <c r="D96" i="14"/>
  <c r="D97" i="14"/>
  <c r="D98" i="14"/>
  <c r="D99" i="14"/>
  <c r="D100" i="14"/>
  <c r="C87" i="14"/>
  <c r="C88" i="14"/>
  <c r="C89" i="14"/>
  <c r="C90" i="14"/>
  <c r="C91" i="14"/>
  <c r="C92" i="14"/>
  <c r="C93" i="14"/>
  <c r="C94" i="14"/>
  <c r="C95" i="14"/>
  <c r="C96" i="14"/>
  <c r="C97" i="14"/>
  <c r="C98" i="14"/>
  <c r="C99" i="14"/>
  <c r="C100" i="14"/>
  <c r="C86" i="14"/>
  <c r="E8" i="13"/>
  <c r="E9" i="13"/>
  <c r="E10" i="13"/>
  <c r="E11" i="13"/>
  <c r="E12" i="13"/>
  <c r="E16" i="13"/>
  <c r="E17" i="13"/>
  <c r="E18" i="13"/>
  <c r="E19" i="13"/>
  <c r="E20" i="13"/>
  <c r="E24" i="13"/>
  <c r="E25" i="13"/>
  <c r="E26" i="13"/>
  <c r="E27" i="13"/>
  <c r="E28" i="13"/>
  <c r="D28" i="13"/>
  <c r="D27" i="13"/>
  <c r="D26" i="13"/>
  <c r="D25" i="13"/>
  <c r="D24" i="13"/>
  <c r="D20" i="13"/>
  <c r="D19" i="13"/>
  <c r="D18" i="13"/>
  <c r="D17" i="13"/>
  <c r="D16" i="13"/>
  <c r="D21" i="13" s="1"/>
  <c r="D12" i="13"/>
  <c r="D11" i="13"/>
  <c r="D10" i="13"/>
  <c r="D9" i="13"/>
  <c r="D13" i="13" s="1"/>
  <c r="D8" i="13"/>
  <c r="E55" i="13"/>
  <c r="E56" i="13"/>
  <c r="E57" i="13"/>
  <c r="E58" i="13"/>
  <c r="E59" i="13"/>
  <c r="D59" i="13"/>
  <c r="D58" i="13"/>
  <c r="D57" i="13"/>
  <c r="D56" i="13"/>
  <c r="D55" i="13"/>
  <c r="E47" i="13"/>
  <c r="E48" i="13"/>
  <c r="E49" i="13"/>
  <c r="E50" i="13"/>
  <c r="E51" i="13"/>
  <c r="D51" i="13"/>
  <c r="D50" i="13"/>
  <c r="D49" i="13"/>
  <c r="D48" i="13"/>
  <c r="D47" i="13"/>
  <c r="E39" i="13"/>
  <c r="E40" i="13"/>
  <c r="E41" i="13"/>
  <c r="E42" i="13"/>
  <c r="E43" i="13"/>
  <c r="D43" i="13"/>
  <c r="D42" i="13"/>
  <c r="D41" i="13"/>
  <c r="D39" i="13"/>
  <c r="D40" i="13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28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7" i="11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27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6" i="10"/>
  <c r="F19" i="22" l="1"/>
  <c r="B19" i="22"/>
  <c r="F18" i="22"/>
  <c r="B18" i="22"/>
  <c r="F17" i="22"/>
  <c r="B17" i="22"/>
  <c r="F16" i="22"/>
  <c r="B16" i="22"/>
  <c r="F15" i="22"/>
  <c r="B15" i="22"/>
  <c r="F14" i="22"/>
  <c r="B14" i="22"/>
  <c r="F13" i="22"/>
  <c r="B13" i="22"/>
  <c r="F12" i="22"/>
  <c r="B12" i="22"/>
  <c r="F11" i="22"/>
  <c r="B11" i="22"/>
  <c r="F10" i="22"/>
  <c r="B10" i="22"/>
  <c r="F9" i="22"/>
  <c r="B9" i="22"/>
  <c r="F8" i="22"/>
  <c r="B8" i="22"/>
  <c r="F7" i="22"/>
  <c r="B7" i="22"/>
  <c r="F6" i="22"/>
  <c r="B6" i="22"/>
  <c r="F5" i="22"/>
  <c r="B5" i="22"/>
  <c r="J7" i="22" l="1"/>
  <c r="J16" i="22"/>
  <c r="J18" i="22"/>
  <c r="J14" i="22"/>
  <c r="J9" i="22"/>
  <c r="J11" i="22"/>
  <c r="J15" i="22"/>
  <c r="J19" i="22"/>
  <c r="B20" i="22"/>
  <c r="J8" i="22"/>
  <c r="J10" i="22"/>
  <c r="J17" i="22"/>
  <c r="J6" i="22"/>
  <c r="J13" i="22"/>
  <c r="F21" i="22"/>
  <c r="J12" i="22"/>
  <c r="F20" i="22"/>
  <c r="B22" i="22"/>
  <c r="J5" i="22"/>
  <c r="F22" i="22"/>
  <c r="B21" i="22"/>
  <c r="J20" i="22" l="1"/>
  <c r="J22" i="22" s="1"/>
  <c r="C30" i="22" s="1"/>
  <c r="J21" i="22"/>
  <c r="K5" i="22" s="1"/>
  <c r="L5" i="22" l="1"/>
  <c r="G28" i="22"/>
  <c r="K7" i="22"/>
  <c r="K17" i="22"/>
  <c r="L17" i="22" s="1"/>
  <c r="K13" i="22"/>
  <c r="L13" i="22" s="1"/>
  <c r="K15" i="22"/>
  <c r="L15" i="22" s="1"/>
  <c r="K9" i="22"/>
  <c r="L9" i="22" s="1"/>
  <c r="K8" i="22"/>
  <c r="L8" i="22" s="1"/>
  <c r="K12" i="22"/>
  <c r="L12" i="22" s="1"/>
  <c r="K16" i="22"/>
  <c r="L16" i="22" s="1"/>
  <c r="K6" i="22"/>
  <c r="K10" i="22"/>
  <c r="L10" i="22" s="1"/>
  <c r="K19" i="22"/>
  <c r="L19" i="22" s="1"/>
  <c r="K18" i="22"/>
  <c r="L18" i="22" s="1"/>
  <c r="K11" i="22"/>
  <c r="L11" i="22" s="1"/>
  <c r="K14" i="22"/>
  <c r="L14" i="22" s="1"/>
  <c r="K20" i="22" l="1"/>
  <c r="K21" i="22" s="1"/>
  <c r="L6" i="22"/>
  <c r="L7" i="22"/>
  <c r="C28" i="22" l="1"/>
  <c r="C33" i="22" s="1"/>
  <c r="K22" i="22"/>
  <c r="L20" i="22"/>
  <c r="L21" i="22" s="1"/>
  <c r="L22" i="22" l="1"/>
  <c r="E59" i="21" l="1"/>
  <c r="D59" i="21"/>
  <c r="E58" i="21"/>
  <c r="D58" i="21"/>
  <c r="E57" i="21"/>
  <c r="F57" i="21" s="1"/>
  <c r="D57" i="21"/>
  <c r="E56" i="21"/>
  <c r="D56" i="21"/>
  <c r="E55" i="21"/>
  <c r="E62" i="21" s="1"/>
  <c r="D55" i="21"/>
  <c r="E51" i="21"/>
  <c r="D51" i="21"/>
  <c r="F50" i="21"/>
  <c r="E50" i="21"/>
  <c r="D50" i="21"/>
  <c r="E49" i="21"/>
  <c r="D49" i="21"/>
  <c r="E48" i="21"/>
  <c r="D48" i="21"/>
  <c r="E47" i="21"/>
  <c r="E54" i="21" s="1"/>
  <c r="D47" i="21"/>
  <c r="D53" i="21" s="1"/>
  <c r="E46" i="21"/>
  <c r="D46" i="21"/>
  <c r="E45" i="21"/>
  <c r="D45" i="21"/>
  <c r="E44" i="21"/>
  <c r="D44" i="21"/>
  <c r="F43" i="21"/>
  <c r="F42" i="21"/>
  <c r="F41" i="21"/>
  <c r="F40" i="21"/>
  <c r="F39" i="21"/>
  <c r="E28" i="21"/>
  <c r="F28" i="21" s="1"/>
  <c r="D28" i="21"/>
  <c r="E27" i="21"/>
  <c r="D27" i="21"/>
  <c r="E26" i="21"/>
  <c r="F26" i="21" s="1"/>
  <c r="D26" i="21"/>
  <c r="E25" i="21"/>
  <c r="D25" i="21"/>
  <c r="D29" i="21" s="1"/>
  <c r="E24" i="21"/>
  <c r="D24" i="21"/>
  <c r="E20" i="21"/>
  <c r="D20" i="21"/>
  <c r="E19" i="21"/>
  <c r="F19" i="21" s="1"/>
  <c r="D19" i="21"/>
  <c r="E18" i="21"/>
  <c r="D18" i="21"/>
  <c r="E17" i="21"/>
  <c r="F17" i="21" s="1"/>
  <c r="D17" i="21"/>
  <c r="E16" i="21"/>
  <c r="D16" i="21"/>
  <c r="AF13" i="21"/>
  <c r="K13" i="21"/>
  <c r="AF12" i="21"/>
  <c r="K12" i="21"/>
  <c r="AB11" i="21" s="1"/>
  <c r="E12" i="21"/>
  <c r="D12" i="21"/>
  <c r="AF11" i="21"/>
  <c r="K11" i="21"/>
  <c r="E11" i="21"/>
  <c r="D11" i="21"/>
  <c r="AF10" i="21"/>
  <c r="K10" i="21"/>
  <c r="E10" i="21"/>
  <c r="D10" i="21"/>
  <c r="AF9" i="21"/>
  <c r="K9" i="21"/>
  <c r="E9" i="21"/>
  <c r="F9" i="21" s="1"/>
  <c r="D9" i="21"/>
  <c r="AF8" i="21"/>
  <c r="K8" i="21"/>
  <c r="L8" i="21" s="1"/>
  <c r="AB8" i="21" s="1"/>
  <c r="E8" i="21"/>
  <c r="D8" i="21"/>
  <c r="J39" i="18"/>
  <c r="I27" i="20"/>
  <c r="I26" i="20"/>
  <c r="I25" i="20"/>
  <c r="I24" i="20"/>
  <c r="I23" i="20"/>
  <c r="D22" i="21" l="1"/>
  <c r="L11" i="21"/>
  <c r="AB9" i="21" s="1"/>
  <c r="E21" i="21"/>
  <c r="F25" i="21"/>
  <c r="F44" i="21"/>
  <c r="F58" i="21"/>
  <c r="F12" i="21"/>
  <c r="D21" i="21"/>
  <c r="F18" i="21"/>
  <c r="F20" i="21"/>
  <c r="D31" i="21"/>
  <c r="F49" i="21"/>
  <c r="F59" i="21"/>
  <c r="F10" i="21"/>
  <c r="F11" i="21"/>
  <c r="E14" i="21"/>
  <c r="AB12" i="21"/>
  <c r="E29" i="21"/>
  <c r="D30" i="21"/>
  <c r="F48" i="21"/>
  <c r="D61" i="21"/>
  <c r="D14" i="21"/>
  <c r="D60" i="21"/>
  <c r="AB10" i="21"/>
  <c r="D23" i="21"/>
  <c r="F27" i="21"/>
  <c r="D52" i="21"/>
  <c r="F51" i="21"/>
  <c r="F56" i="21"/>
  <c r="E61" i="21"/>
  <c r="D13" i="21"/>
  <c r="F46" i="21"/>
  <c r="E53" i="21"/>
  <c r="F8" i="21"/>
  <c r="E60" i="21"/>
  <c r="D15" i="21"/>
  <c r="E13" i="21"/>
  <c r="E15" i="21"/>
  <c r="F16" i="21"/>
  <c r="E23" i="21"/>
  <c r="F24" i="21"/>
  <c r="E31" i="21"/>
  <c r="F45" i="21"/>
  <c r="E52" i="21"/>
  <c r="E22" i="21"/>
  <c r="E30" i="21"/>
  <c r="D54" i="21"/>
  <c r="D62" i="21"/>
  <c r="F47" i="21"/>
  <c r="F55" i="21"/>
  <c r="F22" i="21" l="1"/>
  <c r="F23" i="21"/>
  <c r="F21" i="21"/>
  <c r="F30" i="21"/>
  <c r="F31" i="21"/>
  <c r="F29" i="21"/>
  <c r="F14" i="21"/>
  <c r="F15" i="21"/>
  <c r="F13" i="21"/>
  <c r="F60" i="21"/>
  <c r="F61" i="21"/>
  <c r="F62" i="21"/>
  <c r="F52" i="21"/>
  <c r="F53" i="21"/>
  <c r="F54" i="21"/>
  <c r="J38" i="18" l="1"/>
  <c r="J37" i="18"/>
  <c r="J36" i="18"/>
  <c r="J35" i="18"/>
  <c r="J9" i="18"/>
  <c r="J12" i="18" s="1"/>
  <c r="L20" i="18"/>
  <c r="J20" i="18"/>
  <c r="D18" i="18"/>
  <c r="C18" i="18"/>
  <c r="U15" i="18"/>
  <c r="S15" i="18"/>
  <c r="D14" i="18"/>
  <c r="C14" i="18"/>
  <c r="N15" i="18"/>
  <c r="D10" i="18"/>
  <c r="C10" i="18"/>
  <c r="J7" i="18"/>
  <c r="J28" i="18" s="1"/>
  <c r="L15" i="18"/>
  <c r="J15" i="18"/>
  <c r="Y15" i="17"/>
  <c r="U15" i="17"/>
  <c r="M15" i="17"/>
  <c r="D15" i="17"/>
  <c r="B5" i="17"/>
  <c r="G14" i="16"/>
  <c r="O29" i="16" s="1"/>
  <c r="J5" i="17" l="1"/>
  <c r="C5" i="17"/>
  <c r="F9" i="16"/>
  <c r="N10" i="16"/>
  <c r="V11" i="16"/>
  <c r="F24" i="16"/>
  <c r="N25" i="16"/>
  <c r="V26" i="16"/>
  <c r="L23" i="18"/>
  <c r="E10" i="18"/>
  <c r="E14" i="18"/>
  <c r="N23" i="18"/>
  <c r="P15" i="18"/>
  <c r="J23" i="18"/>
  <c r="I15" i="17"/>
  <c r="Q15" i="17"/>
  <c r="B6" i="17"/>
  <c r="B15" i="17"/>
  <c r="N9" i="16"/>
  <c r="V10" i="16"/>
  <c r="F23" i="16"/>
  <c r="V25" i="16"/>
  <c r="S28" i="16"/>
  <c r="V27" i="16" s="1"/>
  <c r="V8" i="16"/>
  <c r="F10" i="16"/>
  <c r="N11" i="16"/>
  <c r="N24" i="16"/>
  <c r="G29" i="16"/>
  <c r="O14" i="16"/>
  <c r="S29" i="16"/>
  <c r="W29" i="16"/>
  <c r="K14" i="16"/>
  <c r="K13" i="16"/>
  <c r="N23" i="16"/>
  <c r="K29" i="16"/>
  <c r="F26" i="16"/>
  <c r="C13" i="16"/>
  <c r="F12" i="16" s="1"/>
  <c r="F8" i="16"/>
  <c r="C14" i="16"/>
  <c r="N8" i="16"/>
  <c r="S14" i="16"/>
  <c r="F25" i="16"/>
  <c r="K28" i="16"/>
  <c r="V9" i="16"/>
  <c r="V24" i="16"/>
  <c r="C29" i="16"/>
  <c r="S13" i="16"/>
  <c r="F11" i="16"/>
  <c r="V23" i="16"/>
  <c r="N26" i="16"/>
  <c r="W14" i="16"/>
  <c r="C28" i="16"/>
  <c r="C6" i="17" l="1"/>
  <c r="J6" i="17"/>
  <c r="T23" i="16"/>
  <c r="U23" i="16" s="1"/>
  <c r="E18" i="18"/>
  <c r="J10" i="18" s="1"/>
  <c r="J13" i="18" s="1"/>
  <c r="L12" i="18" s="1"/>
  <c r="N20" i="18" s="1"/>
  <c r="P20" i="18" s="1"/>
  <c r="T26" i="16"/>
  <c r="U26" i="16" s="1"/>
  <c r="W26" i="16" s="1"/>
  <c r="T12" i="16"/>
  <c r="U12" i="16" s="1"/>
  <c r="L28" i="18"/>
  <c r="X15" i="18"/>
  <c r="R23" i="18" s="1"/>
  <c r="U23" i="18" s="1"/>
  <c r="F15" i="17"/>
  <c r="B7" i="17"/>
  <c r="T9" i="16"/>
  <c r="U9" i="16" s="1"/>
  <c r="L12" i="16"/>
  <c r="M12" i="16" s="1"/>
  <c r="L24" i="16"/>
  <c r="M24" i="16" s="1"/>
  <c r="O24" i="16" s="1"/>
  <c r="L9" i="16"/>
  <c r="M9" i="16" s="1"/>
  <c r="O9" i="16" s="1"/>
  <c r="T24" i="16"/>
  <c r="U24" i="16" s="1"/>
  <c r="W24" i="16" s="1"/>
  <c r="T25" i="16"/>
  <c r="U25" i="16" s="1"/>
  <c r="W25" i="16" s="1"/>
  <c r="T27" i="16"/>
  <c r="U27" i="16" s="1"/>
  <c r="W27" i="16" s="1"/>
  <c r="D12" i="16"/>
  <c r="E12" i="16" s="1"/>
  <c r="G12" i="16" s="1"/>
  <c r="F27" i="16"/>
  <c r="D23" i="16"/>
  <c r="E23" i="16" s="1"/>
  <c r="G23" i="16" s="1"/>
  <c r="D27" i="16"/>
  <c r="E27" i="16" s="1"/>
  <c r="D26" i="16"/>
  <c r="E26" i="16" s="1"/>
  <c r="G26" i="16" s="1"/>
  <c r="D24" i="16"/>
  <c r="E24" i="16" s="1"/>
  <c r="G24" i="16" s="1"/>
  <c r="D10" i="16"/>
  <c r="E10" i="16" s="1"/>
  <c r="G10" i="16" s="1"/>
  <c r="L26" i="16"/>
  <c r="M26" i="16" s="1"/>
  <c r="O26" i="16" s="1"/>
  <c r="L27" i="16"/>
  <c r="M27" i="16" s="1"/>
  <c r="L23" i="16"/>
  <c r="M23" i="16" s="1"/>
  <c r="O23" i="16" s="1"/>
  <c r="N12" i="16"/>
  <c r="O12" i="16" s="1"/>
  <c r="L10" i="16"/>
  <c r="M10" i="16" s="1"/>
  <c r="O10" i="16" s="1"/>
  <c r="W23" i="16"/>
  <c r="V12" i="16"/>
  <c r="T11" i="16"/>
  <c r="U11" i="16" s="1"/>
  <c r="W11" i="16" s="1"/>
  <c r="T10" i="16"/>
  <c r="U10" i="16" s="1"/>
  <c r="W10" i="16" s="1"/>
  <c r="L25" i="16"/>
  <c r="M25" i="16" s="1"/>
  <c r="O25" i="16" s="1"/>
  <c r="W9" i="16"/>
  <c r="N27" i="16"/>
  <c r="L11" i="16"/>
  <c r="M11" i="16" s="1"/>
  <c r="O11" i="16" s="1"/>
  <c r="D9" i="16"/>
  <c r="E9" i="16" s="1"/>
  <c r="G9" i="16" s="1"/>
  <c r="L8" i="16"/>
  <c r="M8" i="16" s="1"/>
  <c r="O8" i="16" s="1"/>
  <c r="T8" i="16"/>
  <c r="U8" i="16" s="1"/>
  <c r="W8" i="16" s="1"/>
  <c r="D11" i="16"/>
  <c r="E11" i="16" s="1"/>
  <c r="G11" i="16" s="1"/>
  <c r="D8" i="16"/>
  <c r="E8" i="16" s="1"/>
  <c r="G8" i="16" s="1"/>
  <c r="D25" i="16"/>
  <c r="E25" i="16" s="1"/>
  <c r="G25" i="16" s="1"/>
  <c r="J7" i="17" l="1"/>
  <c r="C7" i="17"/>
  <c r="W12" i="16"/>
  <c r="N26" i="18"/>
  <c r="K36" i="18"/>
  <c r="M36" i="18" s="1"/>
  <c r="K33" i="18"/>
  <c r="L26" i="18"/>
  <c r="K35" i="18"/>
  <c r="M35" i="18" s="1"/>
  <c r="J18" i="18"/>
  <c r="B8" i="17"/>
  <c r="K15" i="17"/>
  <c r="W28" i="16"/>
  <c r="O27" i="16"/>
  <c r="O28" i="16" s="1"/>
  <c r="O13" i="16"/>
  <c r="G13" i="16"/>
  <c r="G27" i="16"/>
  <c r="G28" i="16" s="1"/>
  <c r="W13" i="16"/>
  <c r="J8" i="17" l="1"/>
  <c r="C8" i="17"/>
  <c r="C11" i="17" s="1"/>
  <c r="N28" i="18"/>
  <c r="P28" i="18" s="1"/>
  <c r="K38" i="18" s="1"/>
  <c r="J26" i="18"/>
  <c r="P26" i="18" s="1"/>
  <c r="K37" i="18" s="1"/>
  <c r="M37" i="18" s="1"/>
  <c r="M33" i="18"/>
  <c r="O15" i="17"/>
  <c r="B9" i="17"/>
  <c r="C9" i="17" l="1"/>
  <c r="J9" i="17"/>
  <c r="K39" i="18"/>
  <c r="S15" i="17"/>
  <c r="B10" i="17"/>
  <c r="B11" i="17" l="1"/>
  <c r="B20" i="17" s="1"/>
  <c r="E22" i="17" s="1"/>
  <c r="C10" i="17"/>
  <c r="J10" i="17"/>
  <c r="J11" i="17"/>
  <c r="G26" i="17" s="1"/>
  <c r="W15" i="17"/>
  <c r="B19" i="17" s="1"/>
  <c r="E19" i="17" s="1"/>
  <c r="B22" i="17" s="1"/>
  <c r="G22" i="17" s="1"/>
  <c r="D26" i="17" s="1"/>
  <c r="K26" i="17" l="1"/>
  <c r="P128" i="14"/>
  <c r="N143" i="14" s="1"/>
  <c r="P126" i="14"/>
  <c r="P130" i="14" s="1"/>
  <c r="R143" i="14" s="1"/>
  <c r="V143" i="14" s="1"/>
  <c r="G115" i="14"/>
  <c r="F115" i="14"/>
  <c r="G114" i="14"/>
  <c r="F114" i="14"/>
  <c r="G113" i="14"/>
  <c r="E113" i="14"/>
  <c r="H113" i="14" s="1"/>
  <c r="G112" i="14"/>
  <c r="F112" i="14"/>
  <c r="G111" i="14"/>
  <c r="F111" i="14"/>
  <c r="G110" i="14"/>
  <c r="G109" i="14"/>
  <c r="F109" i="14"/>
  <c r="G108" i="14"/>
  <c r="G107" i="14"/>
  <c r="F107" i="14"/>
  <c r="G106" i="14"/>
  <c r="G105" i="14"/>
  <c r="F105" i="14"/>
  <c r="G104" i="14"/>
  <c r="E104" i="14"/>
  <c r="H104" i="14" s="1"/>
  <c r="G103" i="14"/>
  <c r="F103" i="14"/>
  <c r="G102" i="14"/>
  <c r="G101" i="14"/>
  <c r="F101" i="14"/>
  <c r="G100" i="14"/>
  <c r="R99" i="14"/>
  <c r="P132" i="14" s="1"/>
  <c r="G99" i="14"/>
  <c r="F99" i="14"/>
  <c r="G98" i="14"/>
  <c r="F98" i="14"/>
  <c r="G97" i="14"/>
  <c r="E97" i="14"/>
  <c r="H97" i="14" s="1"/>
  <c r="G96" i="14"/>
  <c r="F96" i="14"/>
  <c r="G95" i="14"/>
  <c r="E95" i="14"/>
  <c r="H95" i="14" s="1"/>
  <c r="G94" i="14"/>
  <c r="F94" i="14"/>
  <c r="G93" i="14"/>
  <c r="E93" i="14"/>
  <c r="H93" i="14" s="1"/>
  <c r="G92" i="14"/>
  <c r="F92" i="14"/>
  <c r="S91" i="14"/>
  <c r="G91" i="14"/>
  <c r="G90" i="14"/>
  <c r="F90" i="14"/>
  <c r="G89" i="14"/>
  <c r="G88" i="14"/>
  <c r="F88" i="14"/>
  <c r="G87" i="14"/>
  <c r="F87" i="14"/>
  <c r="G86" i="14"/>
  <c r="N63" i="14"/>
  <c r="P48" i="14"/>
  <c r="P50" i="14" s="1"/>
  <c r="R63" i="14" s="1"/>
  <c r="V63" i="14" s="1"/>
  <c r="P46" i="14"/>
  <c r="D35" i="14"/>
  <c r="G35" i="14" s="1"/>
  <c r="C35" i="14"/>
  <c r="D34" i="14"/>
  <c r="G34" i="14" s="1"/>
  <c r="C34" i="14"/>
  <c r="D33" i="14"/>
  <c r="G33" i="14" s="1"/>
  <c r="C33" i="14"/>
  <c r="F33" i="14" s="1"/>
  <c r="D32" i="14"/>
  <c r="G32" i="14" s="1"/>
  <c r="C32" i="14"/>
  <c r="D31" i="14"/>
  <c r="G31" i="14" s="1"/>
  <c r="C31" i="14"/>
  <c r="F31" i="14" s="1"/>
  <c r="D30" i="14"/>
  <c r="G30" i="14" s="1"/>
  <c r="C30" i="14"/>
  <c r="D29" i="14"/>
  <c r="G29" i="14" s="1"/>
  <c r="C29" i="14"/>
  <c r="D28" i="14"/>
  <c r="G28" i="14" s="1"/>
  <c r="C28" i="14"/>
  <c r="F28" i="14" s="1"/>
  <c r="D27" i="14"/>
  <c r="G27" i="14" s="1"/>
  <c r="C27" i="14"/>
  <c r="D26" i="14"/>
  <c r="G26" i="14" s="1"/>
  <c r="C26" i="14"/>
  <c r="D25" i="14"/>
  <c r="G25" i="14" s="1"/>
  <c r="C25" i="14"/>
  <c r="D24" i="14"/>
  <c r="G24" i="14" s="1"/>
  <c r="C24" i="14"/>
  <c r="F24" i="14" s="1"/>
  <c r="D23" i="14"/>
  <c r="G23" i="14" s="1"/>
  <c r="C23" i="14"/>
  <c r="D22" i="14"/>
  <c r="G22" i="14" s="1"/>
  <c r="C22" i="14"/>
  <c r="F22" i="14" s="1"/>
  <c r="D21" i="14"/>
  <c r="G21" i="14" s="1"/>
  <c r="C21" i="14"/>
  <c r="D20" i="14"/>
  <c r="G20" i="14" s="1"/>
  <c r="C20" i="14"/>
  <c r="F20" i="14" s="1"/>
  <c r="D19" i="14"/>
  <c r="G19" i="14" s="1"/>
  <c r="C19" i="14"/>
  <c r="D18" i="14"/>
  <c r="G18" i="14" s="1"/>
  <c r="C18" i="14"/>
  <c r="D17" i="14"/>
  <c r="G17" i="14" s="1"/>
  <c r="C17" i="14"/>
  <c r="F17" i="14" s="1"/>
  <c r="D16" i="14"/>
  <c r="G16" i="14" s="1"/>
  <c r="C16" i="14"/>
  <c r="D15" i="14"/>
  <c r="G15" i="14" s="1"/>
  <c r="C15" i="14"/>
  <c r="F15" i="14" s="1"/>
  <c r="D14" i="14"/>
  <c r="G14" i="14" s="1"/>
  <c r="C14" i="14"/>
  <c r="D13" i="14"/>
  <c r="G13" i="14" s="1"/>
  <c r="C13" i="14"/>
  <c r="F13" i="14" s="1"/>
  <c r="D12" i="14"/>
  <c r="G12" i="14" s="1"/>
  <c r="C12" i="14"/>
  <c r="S11" i="14"/>
  <c r="R19" i="14" s="1"/>
  <c r="P52" i="14" s="1"/>
  <c r="D11" i="14"/>
  <c r="G11" i="14" s="1"/>
  <c r="C11" i="14"/>
  <c r="F11" i="14" s="1"/>
  <c r="D10" i="14"/>
  <c r="G10" i="14" s="1"/>
  <c r="C10" i="14"/>
  <c r="D9" i="14"/>
  <c r="G9" i="14" s="1"/>
  <c r="C9" i="14"/>
  <c r="F9" i="14" s="1"/>
  <c r="D8" i="14"/>
  <c r="G8" i="14" s="1"/>
  <c r="C8" i="14"/>
  <c r="F8" i="14" s="1"/>
  <c r="D7" i="14"/>
  <c r="G7" i="14" s="1"/>
  <c r="C7" i="14"/>
  <c r="F7" i="14" s="1"/>
  <c r="D6" i="14"/>
  <c r="G6" i="14" s="1"/>
  <c r="C6" i="14"/>
  <c r="F6" i="14" s="1"/>
  <c r="E46" i="13"/>
  <c r="D46" i="13"/>
  <c r="E45" i="13"/>
  <c r="D45" i="13"/>
  <c r="J11" i="13" s="1"/>
  <c r="E44" i="13"/>
  <c r="D44" i="13"/>
  <c r="F43" i="13"/>
  <c r="F42" i="13"/>
  <c r="F41" i="13"/>
  <c r="F40" i="13"/>
  <c r="F39" i="13"/>
  <c r="F25" i="13"/>
  <c r="F19" i="13"/>
  <c r="K44" i="12"/>
  <c r="L44" i="12"/>
  <c r="K43" i="12"/>
  <c r="L43" i="12"/>
  <c r="K42" i="12"/>
  <c r="L42" i="12"/>
  <c r="K41" i="12"/>
  <c r="L41" i="12"/>
  <c r="K40" i="12"/>
  <c r="L40" i="12"/>
  <c r="K39" i="12"/>
  <c r="L39" i="12"/>
  <c r="K38" i="12"/>
  <c r="L38" i="12"/>
  <c r="K37" i="12"/>
  <c r="L37" i="12"/>
  <c r="K36" i="12"/>
  <c r="L36" i="12"/>
  <c r="K35" i="12"/>
  <c r="L35" i="12"/>
  <c r="K34" i="12"/>
  <c r="L34" i="12"/>
  <c r="K33" i="12"/>
  <c r="L33" i="12"/>
  <c r="K32" i="12"/>
  <c r="L32" i="12"/>
  <c r="K31" i="12"/>
  <c r="L31" i="12"/>
  <c r="K30" i="12"/>
  <c r="L30" i="12"/>
  <c r="K22" i="12"/>
  <c r="L22" i="12"/>
  <c r="K21" i="12"/>
  <c r="L21" i="12"/>
  <c r="K20" i="12"/>
  <c r="L20" i="12"/>
  <c r="K19" i="12"/>
  <c r="L19" i="12"/>
  <c r="K18" i="12"/>
  <c r="L18" i="12"/>
  <c r="K17" i="12"/>
  <c r="L17" i="12"/>
  <c r="K16" i="12"/>
  <c r="L16" i="12"/>
  <c r="K15" i="12"/>
  <c r="L15" i="12"/>
  <c r="K14" i="12"/>
  <c r="L14" i="12"/>
  <c r="K13" i="12"/>
  <c r="L13" i="12"/>
  <c r="K12" i="12"/>
  <c r="L12" i="12"/>
  <c r="K11" i="12"/>
  <c r="L11" i="12"/>
  <c r="K10" i="12"/>
  <c r="L10" i="12"/>
  <c r="K9" i="12"/>
  <c r="L9" i="12"/>
  <c r="K8" i="12"/>
  <c r="L8" i="12"/>
  <c r="P21" i="11"/>
  <c r="P20" i="11"/>
  <c r="P19" i="11"/>
  <c r="P18" i="11"/>
  <c r="P17" i="11"/>
  <c r="P16" i="11"/>
  <c r="P15" i="11"/>
  <c r="P14" i="11"/>
  <c r="P13" i="11"/>
  <c r="P12" i="11"/>
  <c r="P11" i="11"/>
  <c r="P10" i="11"/>
  <c r="P9" i="11"/>
  <c r="P8" i="11"/>
  <c r="P7" i="11"/>
  <c r="BA84" i="9"/>
  <c r="AX84" i="9"/>
  <c r="AU84" i="9"/>
  <c r="R84" i="9"/>
  <c r="K84" i="9"/>
  <c r="H84" i="9"/>
  <c r="E84" i="9"/>
  <c r="BA83" i="9"/>
  <c r="AX83" i="9"/>
  <c r="AU83" i="9"/>
  <c r="BB83" i="9" s="1"/>
  <c r="R83" i="9"/>
  <c r="K83" i="9"/>
  <c r="H83" i="9"/>
  <c r="E83" i="9"/>
  <c r="BA82" i="9"/>
  <c r="AX82" i="9"/>
  <c r="AU82" i="9"/>
  <c r="R82" i="9"/>
  <c r="K82" i="9"/>
  <c r="H82" i="9"/>
  <c r="E82" i="9"/>
  <c r="BA81" i="9"/>
  <c r="AX81" i="9"/>
  <c r="BB81" i="9" s="1"/>
  <c r="AU81" i="9"/>
  <c r="R81" i="9"/>
  <c r="K81" i="9"/>
  <c r="H81" i="9"/>
  <c r="E81" i="9"/>
  <c r="BA80" i="9"/>
  <c r="AX80" i="9"/>
  <c r="AU80" i="9"/>
  <c r="R80" i="9"/>
  <c r="K80" i="9"/>
  <c r="L80" i="9" s="1"/>
  <c r="N80" i="9" s="1"/>
  <c r="H80" i="9"/>
  <c r="E80" i="9"/>
  <c r="BB79" i="9"/>
  <c r="BA79" i="9"/>
  <c r="AX79" i="9"/>
  <c r="AU79" i="9"/>
  <c r="R79" i="9"/>
  <c r="K79" i="9"/>
  <c r="H79" i="9"/>
  <c r="E79" i="9"/>
  <c r="BA78" i="9"/>
  <c r="AX78" i="9"/>
  <c r="AU78" i="9"/>
  <c r="R78" i="9"/>
  <c r="K78" i="9"/>
  <c r="H78" i="9"/>
  <c r="E78" i="9"/>
  <c r="BA77" i="9"/>
  <c r="AX77" i="9"/>
  <c r="BB77" i="9" s="1"/>
  <c r="AU77" i="9"/>
  <c r="R77" i="9"/>
  <c r="K77" i="9"/>
  <c r="H77" i="9"/>
  <c r="E77" i="9"/>
  <c r="BA76" i="9"/>
  <c r="AX76" i="9"/>
  <c r="AU76" i="9"/>
  <c r="R76" i="9"/>
  <c r="K76" i="9"/>
  <c r="H76" i="9"/>
  <c r="L76" i="9" s="1"/>
  <c r="N76" i="9" s="1"/>
  <c r="E76" i="9"/>
  <c r="BB75" i="9"/>
  <c r="BA75" i="9"/>
  <c r="AX75" i="9"/>
  <c r="AU75" i="9"/>
  <c r="R75" i="9"/>
  <c r="K75" i="9"/>
  <c r="H75" i="9"/>
  <c r="E75" i="9"/>
  <c r="BA74" i="9"/>
  <c r="AX74" i="9"/>
  <c r="AU74" i="9"/>
  <c r="BB74" i="9" s="1"/>
  <c r="R74" i="9"/>
  <c r="K74" i="9"/>
  <c r="H74" i="9"/>
  <c r="E74" i="9"/>
  <c r="BB73" i="9"/>
  <c r="BA73" i="9"/>
  <c r="AX73" i="9"/>
  <c r="AU73" i="9"/>
  <c r="R73" i="9"/>
  <c r="K73" i="9"/>
  <c r="H73" i="9"/>
  <c r="E73" i="9"/>
  <c r="BA72" i="9"/>
  <c r="AX72" i="9"/>
  <c r="BB72" i="9" s="1"/>
  <c r="AU72" i="9"/>
  <c r="R72" i="9"/>
  <c r="K72" i="9"/>
  <c r="H72" i="9"/>
  <c r="E72" i="9"/>
  <c r="BA71" i="9"/>
  <c r="BB71" i="9" s="1"/>
  <c r="AX71" i="9"/>
  <c r="AU71" i="9"/>
  <c r="R71" i="9"/>
  <c r="K71" i="9"/>
  <c r="H71" i="9"/>
  <c r="E71" i="9"/>
  <c r="BA70" i="9"/>
  <c r="AX70" i="9"/>
  <c r="AU70" i="9"/>
  <c r="R70" i="9"/>
  <c r="K70" i="9"/>
  <c r="H70" i="9"/>
  <c r="E70" i="9"/>
  <c r="K65" i="9"/>
  <c r="H65" i="9"/>
  <c r="E65" i="9"/>
  <c r="BA64" i="9"/>
  <c r="AX64" i="9"/>
  <c r="AU64" i="9"/>
  <c r="BB64" i="9" s="1"/>
  <c r="N65" i="9" s="1"/>
  <c r="K64" i="9"/>
  <c r="H64" i="9"/>
  <c r="E64" i="9"/>
  <c r="BA63" i="9"/>
  <c r="BB63" i="9" s="1"/>
  <c r="AX63" i="9"/>
  <c r="AU63" i="9"/>
  <c r="K63" i="9"/>
  <c r="L63" i="9" s="1"/>
  <c r="H63" i="9"/>
  <c r="E63" i="9"/>
  <c r="BB62" i="9"/>
  <c r="BA62" i="9"/>
  <c r="AX62" i="9"/>
  <c r="AU62" i="9"/>
  <c r="K62" i="9"/>
  <c r="H62" i="9"/>
  <c r="E62" i="9"/>
  <c r="BA61" i="9"/>
  <c r="AX61" i="9"/>
  <c r="AU61" i="9"/>
  <c r="BB61" i="9" s="1"/>
  <c r="K61" i="9"/>
  <c r="H61" i="9"/>
  <c r="E61" i="9"/>
  <c r="BA60" i="9"/>
  <c r="AX60" i="9"/>
  <c r="AU60" i="9"/>
  <c r="BB60" i="9" s="1"/>
  <c r="K60" i="9"/>
  <c r="H60" i="9"/>
  <c r="E60" i="9"/>
  <c r="BA59" i="9"/>
  <c r="AX59" i="9"/>
  <c r="BB59" i="9" s="1"/>
  <c r="AU59" i="9"/>
  <c r="K59" i="9"/>
  <c r="H59" i="9"/>
  <c r="E59" i="9"/>
  <c r="BA58" i="9"/>
  <c r="AX58" i="9"/>
  <c r="AU58" i="9"/>
  <c r="BB58" i="9" s="1"/>
  <c r="K58" i="9"/>
  <c r="H58" i="9"/>
  <c r="E58" i="9"/>
  <c r="BA57" i="9"/>
  <c r="AX57" i="9"/>
  <c r="BB57" i="9" s="1"/>
  <c r="AU57" i="9"/>
  <c r="K57" i="9"/>
  <c r="H57" i="9"/>
  <c r="E57" i="9"/>
  <c r="BA56" i="9"/>
  <c r="AX56" i="9"/>
  <c r="AU56" i="9"/>
  <c r="BB56" i="9" s="1"/>
  <c r="K56" i="9"/>
  <c r="H56" i="9"/>
  <c r="E56" i="9"/>
  <c r="BA55" i="9"/>
  <c r="AX55" i="9"/>
  <c r="BB55" i="9" s="1"/>
  <c r="AU55" i="9"/>
  <c r="K55" i="9"/>
  <c r="H55" i="9"/>
  <c r="E55" i="9"/>
  <c r="BA54" i="9"/>
  <c r="BB54" i="9" s="1"/>
  <c r="AX54" i="9"/>
  <c r="AU54" i="9"/>
  <c r="K54" i="9"/>
  <c r="L54" i="9" s="1"/>
  <c r="H54" i="9"/>
  <c r="E54" i="9"/>
  <c r="BB53" i="9"/>
  <c r="N51" i="9" s="1"/>
  <c r="BA53" i="9"/>
  <c r="AX53" i="9"/>
  <c r="AU53" i="9"/>
  <c r="K53" i="9"/>
  <c r="H53" i="9"/>
  <c r="E53" i="9"/>
  <c r="BA52" i="9"/>
  <c r="AX52" i="9"/>
  <c r="AU52" i="9"/>
  <c r="K52" i="9"/>
  <c r="H52" i="9"/>
  <c r="E52" i="9"/>
  <c r="BA51" i="9"/>
  <c r="AX51" i="9"/>
  <c r="AU51" i="9"/>
  <c r="K51" i="9"/>
  <c r="L51" i="9" s="1"/>
  <c r="H51" i="9"/>
  <c r="E51" i="9"/>
  <c r="BA50" i="9"/>
  <c r="BB50" i="9" s="1"/>
  <c r="AX50" i="9"/>
  <c r="AU50" i="9"/>
  <c r="AZ41" i="9"/>
  <c r="BA41" i="9" s="1"/>
  <c r="AW41" i="9"/>
  <c r="AX41" i="9" s="1"/>
  <c r="AT41" i="9"/>
  <c r="AU41" i="9" s="1"/>
  <c r="R41" i="9"/>
  <c r="P41" i="9"/>
  <c r="S41" i="9" s="1"/>
  <c r="W41" i="9" s="1"/>
  <c r="N41" i="9"/>
  <c r="K41" i="9"/>
  <c r="H41" i="9"/>
  <c r="E41" i="9"/>
  <c r="AZ40" i="9"/>
  <c r="BA40" i="9" s="1"/>
  <c r="AW40" i="9"/>
  <c r="AX40" i="9" s="1"/>
  <c r="AT40" i="9"/>
  <c r="AU40" i="9" s="1"/>
  <c r="R40" i="9"/>
  <c r="K40" i="9"/>
  <c r="H40" i="9"/>
  <c r="E40" i="9"/>
  <c r="AZ39" i="9"/>
  <c r="BA39" i="9" s="1"/>
  <c r="AW39" i="9"/>
  <c r="AX39" i="9" s="1"/>
  <c r="AT39" i="9"/>
  <c r="AU39" i="9" s="1"/>
  <c r="R39" i="9"/>
  <c r="K39" i="9"/>
  <c r="H39" i="9"/>
  <c r="E39" i="9"/>
  <c r="AZ38" i="9"/>
  <c r="BA38" i="9" s="1"/>
  <c r="AW38" i="9"/>
  <c r="AX38" i="9" s="1"/>
  <c r="AT38" i="9"/>
  <c r="AU38" i="9" s="1"/>
  <c r="R38" i="9"/>
  <c r="P38" i="9"/>
  <c r="S38" i="9" s="1"/>
  <c r="N38" i="9"/>
  <c r="K38" i="9"/>
  <c r="H38" i="9"/>
  <c r="E38" i="9"/>
  <c r="AZ37" i="9"/>
  <c r="BA37" i="9" s="1"/>
  <c r="AW37" i="9"/>
  <c r="AX37" i="9" s="1"/>
  <c r="AT37" i="9"/>
  <c r="AU37" i="9" s="1"/>
  <c r="R37" i="9"/>
  <c r="K37" i="9"/>
  <c r="H37" i="9"/>
  <c r="E37" i="9"/>
  <c r="AZ36" i="9"/>
  <c r="BA36" i="9" s="1"/>
  <c r="AW36" i="9"/>
  <c r="AX36" i="9" s="1"/>
  <c r="AT36" i="9"/>
  <c r="AU36" i="9" s="1"/>
  <c r="R36" i="9"/>
  <c r="P36" i="9"/>
  <c r="S36" i="9" s="1"/>
  <c r="W36" i="9" s="1"/>
  <c r="N36" i="9"/>
  <c r="K36" i="9"/>
  <c r="H36" i="9"/>
  <c r="E36" i="9"/>
  <c r="L36" i="9" s="1"/>
  <c r="AZ35" i="9"/>
  <c r="BA35" i="9" s="1"/>
  <c r="AW35" i="9"/>
  <c r="AX35" i="9" s="1"/>
  <c r="AT35" i="9"/>
  <c r="AU35" i="9" s="1"/>
  <c r="R35" i="9"/>
  <c r="P35" i="9"/>
  <c r="S35" i="9" s="1"/>
  <c r="W35" i="9" s="1"/>
  <c r="N35" i="9"/>
  <c r="K35" i="9"/>
  <c r="H35" i="9"/>
  <c r="E35" i="9"/>
  <c r="L35" i="9" s="1"/>
  <c r="AZ34" i="9"/>
  <c r="BA34" i="9" s="1"/>
  <c r="AW34" i="9"/>
  <c r="AX34" i="9" s="1"/>
  <c r="AT34" i="9"/>
  <c r="AU34" i="9" s="1"/>
  <c r="R34" i="9"/>
  <c r="P34" i="9"/>
  <c r="S34" i="9" s="1"/>
  <c r="N34" i="9"/>
  <c r="K34" i="9"/>
  <c r="H34" i="9"/>
  <c r="E34" i="9"/>
  <c r="AZ33" i="9"/>
  <c r="BA33" i="9" s="1"/>
  <c r="AW33" i="9"/>
  <c r="AX33" i="9" s="1"/>
  <c r="AT33" i="9"/>
  <c r="AU33" i="9" s="1"/>
  <c r="R33" i="9"/>
  <c r="K33" i="9"/>
  <c r="H33" i="9"/>
  <c r="E33" i="9"/>
  <c r="AZ32" i="9"/>
  <c r="BA32" i="9" s="1"/>
  <c r="AW32" i="9"/>
  <c r="AX32" i="9" s="1"/>
  <c r="AT32" i="9"/>
  <c r="AU32" i="9" s="1"/>
  <c r="R32" i="9"/>
  <c r="P32" i="9"/>
  <c r="S32" i="9" s="1"/>
  <c r="N32" i="9"/>
  <c r="K32" i="9"/>
  <c r="H32" i="9"/>
  <c r="E32" i="9"/>
  <c r="L32" i="9" s="1"/>
  <c r="N39" i="9" s="1"/>
  <c r="BA31" i="9"/>
  <c r="AZ31" i="9"/>
  <c r="AW31" i="9"/>
  <c r="AX31" i="9" s="1"/>
  <c r="AT31" i="9"/>
  <c r="AU31" i="9" s="1"/>
  <c r="R31" i="9"/>
  <c r="K31" i="9"/>
  <c r="H31" i="9"/>
  <c r="E31" i="9"/>
  <c r="AZ30" i="9"/>
  <c r="BA30" i="9" s="1"/>
  <c r="AW30" i="9"/>
  <c r="AX30" i="9" s="1"/>
  <c r="AT30" i="9"/>
  <c r="AU30" i="9" s="1"/>
  <c r="R30" i="9"/>
  <c r="P30" i="9"/>
  <c r="S30" i="9" s="1"/>
  <c r="N30" i="9"/>
  <c r="K30" i="9"/>
  <c r="H30" i="9"/>
  <c r="E30" i="9"/>
  <c r="AZ29" i="9"/>
  <c r="BA29" i="9" s="1"/>
  <c r="AW29" i="9"/>
  <c r="AX29" i="9" s="1"/>
  <c r="AT29" i="9"/>
  <c r="AU29" i="9" s="1"/>
  <c r="T29" i="9"/>
  <c r="Y29" i="9" s="1"/>
  <c r="R29" i="9"/>
  <c r="P29" i="9"/>
  <c r="S29" i="9" s="1"/>
  <c r="W29" i="9" s="1"/>
  <c r="N29" i="9"/>
  <c r="K29" i="9"/>
  <c r="H29" i="9"/>
  <c r="E29" i="9"/>
  <c r="AZ28" i="9"/>
  <c r="BA28" i="9" s="1"/>
  <c r="AW28" i="9"/>
  <c r="AX28" i="9" s="1"/>
  <c r="AT28" i="9"/>
  <c r="AU28" i="9" s="1"/>
  <c r="S28" i="9"/>
  <c r="R28" i="9"/>
  <c r="P28" i="9"/>
  <c r="N28" i="9"/>
  <c r="K28" i="9"/>
  <c r="L28" i="9" s="1"/>
  <c r="H28" i="9"/>
  <c r="E28" i="9"/>
  <c r="AZ27" i="9"/>
  <c r="BA27" i="9" s="1"/>
  <c r="AW27" i="9"/>
  <c r="AX27" i="9" s="1"/>
  <c r="AT27" i="9"/>
  <c r="AU27" i="9" s="1"/>
  <c r="R27" i="9"/>
  <c r="P27" i="9"/>
  <c r="Q29" i="9" s="1"/>
  <c r="N27" i="9"/>
  <c r="K27" i="9"/>
  <c r="L27" i="9" s="1"/>
  <c r="H27" i="9"/>
  <c r="E27" i="9"/>
  <c r="AZ22" i="9"/>
  <c r="BA22" i="9" s="1"/>
  <c r="AW22" i="9"/>
  <c r="AX22" i="9" s="1"/>
  <c r="AT22" i="9"/>
  <c r="AU22" i="9" s="1"/>
  <c r="K22" i="9"/>
  <c r="H22" i="9"/>
  <c r="E22" i="9"/>
  <c r="AZ21" i="9"/>
  <c r="BA21" i="9" s="1"/>
  <c r="AW21" i="9"/>
  <c r="AX21" i="9" s="1"/>
  <c r="AT21" i="9"/>
  <c r="AU21" i="9" s="1"/>
  <c r="K21" i="9"/>
  <c r="H21" i="9"/>
  <c r="E21" i="9"/>
  <c r="L21" i="9" s="1"/>
  <c r="N21" i="9" s="1"/>
  <c r="AZ20" i="9"/>
  <c r="BA20" i="9" s="1"/>
  <c r="AX20" i="9"/>
  <c r="AW20" i="9"/>
  <c r="AT20" i="9"/>
  <c r="AU20" i="9" s="1"/>
  <c r="K20" i="9"/>
  <c r="H20" i="9"/>
  <c r="E20" i="9"/>
  <c r="AZ19" i="9"/>
  <c r="BA19" i="9" s="1"/>
  <c r="AW19" i="9"/>
  <c r="AX19" i="9" s="1"/>
  <c r="AT19" i="9"/>
  <c r="AU19" i="9" s="1"/>
  <c r="K19" i="9"/>
  <c r="H19" i="9"/>
  <c r="E19" i="9"/>
  <c r="AZ18" i="9"/>
  <c r="BA18" i="9" s="1"/>
  <c r="AW18" i="9"/>
  <c r="AX18" i="9" s="1"/>
  <c r="AT18" i="9"/>
  <c r="AU18" i="9" s="1"/>
  <c r="K18" i="9"/>
  <c r="H18" i="9"/>
  <c r="L18" i="9" s="1"/>
  <c r="E18" i="9"/>
  <c r="AZ17" i="9"/>
  <c r="BA17" i="9" s="1"/>
  <c r="AW17" i="9"/>
  <c r="AX17" i="9" s="1"/>
  <c r="AT17" i="9"/>
  <c r="AU17" i="9" s="1"/>
  <c r="K17" i="9"/>
  <c r="H17" i="9"/>
  <c r="E17" i="9"/>
  <c r="AZ16" i="9"/>
  <c r="BA16" i="9" s="1"/>
  <c r="AW16" i="9"/>
  <c r="AX16" i="9" s="1"/>
  <c r="AT16" i="9"/>
  <c r="AU16" i="9" s="1"/>
  <c r="K16" i="9"/>
  <c r="H16" i="9"/>
  <c r="E16" i="9"/>
  <c r="AZ15" i="9"/>
  <c r="BA15" i="9" s="1"/>
  <c r="AW15" i="9"/>
  <c r="AX15" i="9" s="1"/>
  <c r="AT15" i="9"/>
  <c r="AU15" i="9" s="1"/>
  <c r="K15" i="9"/>
  <c r="H15" i="9"/>
  <c r="E15" i="9"/>
  <c r="AZ14" i="9"/>
  <c r="BA14" i="9" s="1"/>
  <c r="AW14" i="9"/>
  <c r="AX14" i="9" s="1"/>
  <c r="AT14" i="9"/>
  <c r="AU14" i="9" s="1"/>
  <c r="K14" i="9"/>
  <c r="L14" i="9" s="1"/>
  <c r="H14" i="9"/>
  <c r="E14" i="9"/>
  <c r="AZ13" i="9"/>
  <c r="BA13" i="9" s="1"/>
  <c r="AW13" i="9"/>
  <c r="AX13" i="9" s="1"/>
  <c r="AT13" i="9"/>
  <c r="AU13" i="9" s="1"/>
  <c r="K13" i="9"/>
  <c r="H13" i="9"/>
  <c r="E13" i="9"/>
  <c r="AZ12" i="9"/>
  <c r="BA12" i="9" s="1"/>
  <c r="AW12" i="9"/>
  <c r="AX12" i="9" s="1"/>
  <c r="AT12" i="9"/>
  <c r="AU12" i="9" s="1"/>
  <c r="K12" i="9"/>
  <c r="H12" i="9"/>
  <c r="E12" i="9"/>
  <c r="AZ11" i="9"/>
  <c r="BA11" i="9" s="1"/>
  <c r="AW11" i="9"/>
  <c r="AX11" i="9" s="1"/>
  <c r="AT11" i="9"/>
  <c r="AU11" i="9" s="1"/>
  <c r="BB11" i="9" s="1"/>
  <c r="K11" i="9"/>
  <c r="H11" i="9"/>
  <c r="E11" i="9"/>
  <c r="AZ10" i="9"/>
  <c r="BA10" i="9" s="1"/>
  <c r="AW10" i="9"/>
  <c r="AX10" i="9" s="1"/>
  <c r="AU10" i="9"/>
  <c r="AT10" i="9"/>
  <c r="K10" i="9"/>
  <c r="H10" i="9"/>
  <c r="E10" i="9"/>
  <c r="AZ9" i="9"/>
  <c r="BA9" i="9" s="1"/>
  <c r="AW9" i="9"/>
  <c r="AX9" i="9" s="1"/>
  <c r="AT9" i="9"/>
  <c r="AU9" i="9" s="1"/>
  <c r="K9" i="9"/>
  <c r="H9" i="9"/>
  <c r="E9" i="9"/>
  <c r="L9" i="9" s="1"/>
  <c r="AZ8" i="9"/>
  <c r="BA8" i="9" s="1"/>
  <c r="AW8" i="9"/>
  <c r="AX8" i="9" s="1"/>
  <c r="AU8" i="9"/>
  <c r="AT8" i="9"/>
  <c r="K8" i="9"/>
  <c r="H8" i="9"/>
  <c r="E8" i="9"/>
  <c r="L8" i="9" s="1"/>
  <c r="D41" i="8"/>
  <c r="C41" i="8"/>
  <c r="D40" i="8"/>
  <c r="C40" i="8"/>
  <c r="D39" i="8"/>
  <c r="C39" i="8"/>
  <c r="D38" i="8"/>
  <c r="C38" i="8"/>
  <c r="D37" i="8"/>
  <c r="C37" i="8"/>
  <c r="D36" i="8"/>
  <c r="C36" i="8"/>
  <c r="D35" i="8"/>
  <c r="C35" i="8"/>
  <c r="D34" i="8"/>
  <c r="C34" i="8"/>
  <c r="D33" i="8"/>
  <c r="C33" i="8"/>
  <c r="D32" i="8"/>
  <c r="C32" i="8"/>
  <c r="D31" i="8"/>
  <c r="C31" i="8"/>
  <c r="D30" i="8"/>
  <c r="C30" i="8"/>
  <c r="D29" i="8"/>
  <c r="C29" i="8"/>
  <c r="D28" i="8"/>
  <c r="C28" i="8"/>
  <c r="D27" i="8"/>
  <c r="C27" i="8"/>
  <c r="D20" i="8"/>
  <c r="C20" i="8"/>
  <c r="D19" i="8"/>
  <c r="C19" i="8"/>
  <c r="D18" i="8"/>
  <c r="C18" i="8"/>
  <c r="D17" i="8"/>
  <c r="C17" i="8"/>
  <c r="D16" i="8"/>
  <c r="C16" i="8"/>
  <c r="D15" i="8"/>
  <c r="C15" i="8"/>
  <c r="D14" i="8"/>
  <c r="C14" i="8"/>
  <c r="D13" i="8"/>
  <c r="C13" i="8"/>
  <c r="D12" i="8"/>
  <c r="C12" i="8"/>
  <c r="D11" i="8"/>
  <c r="C11" i="8"/>
  <c r="D10" i="8"/>
  <c r="C10" i="8"/>
  <c r="D9" i="8"/>
  <c r="C9" i="8"/>
  <c r="D8" i="8"/>
  <c r="C8" i="8"/>
  <c r="D7" i="8"/>
  <c r="C7" i="8"/>
  <c r="D6" i="8"/>
  <c r="C6" i="8"/>
  <c r="K11" i="13" l="1"/>
  <c r="L11" i="13" s="1"/>
  <c r="M11" i="21"/>
  <c r="L73" i="9"/>
  <c r="N73" i="9" s="1"/>
  <c r="L74" i="9"/>
  <c r="N74" i="9" s="1"/>
  <c r="L83" i="9"/>
  <c r="N83" i="9" s="1"/>
  <c r="L72" i="9"/>
  <c r="N72" i="9" s="1"/>
  <c r="L70" i="9"/>
  <c r="N70" i="9" s="1"/>
  <c r="L78" i="9"/>
  <c r="N78" i="9" s="1"/>
  <c r="L52" i="9"/>
  <c r="L55" i="9"/>
  <c r="L64" i="9"/>
  <c r="L58" i="9"/>
  <c r="L60" i="9"/>
  <c r="AK9" i="9"/>
  <c r="AK28" i="9" s="1"/>
  <c r="L29" i="9"/>
  <c r="L33" i="9"/>
  <c r="N33" i="9" s="1"/>
  <c r="L41" i="9"/>
  <c r="L34" i="9"/>
  <c r="AK15" i="9" s="1"/>
  <c r="AK34" i="9" s="1"/>
  <c r="L38" i="9"/>
  <c r="N37" i="9" s="1"/>
  <c r="L40" i="9"/>
  <c r="N40" i="9" s="1"/>
  <c r="BB14" i="9"/>
  <c r="L11" i="9"/>
  <c r="BB15" i="9"/>
  <c r="L19" i="9"/>
  <c r="AK19" i="9" s="1"/>
  <c r="AK38" i="9" s="1"/>
  <c r="BB9" i="9"/>
  <c r="BB10" i="9"/>
  <c r="L20" i="9"/>
  <c r="N20" i="9" s="1"/>
  <c r="T36" i="9"/>
  <c r="Y36" i="9" s="1"/>
  <c r="BB20" i="9"/>
  <c r="L15" i="9"/>
  <c r="BB17" i="9"/>
  <c r="BB19" i="9"/>
  <c r="W32" i="9"/>
  <c r="T32" i="9"/>
  <c r="Y32" i="9" s="1"/>
  <c r="BB22" i="9"/>
  <c r="BB8" i="9"/>
  <c r="L10" i="9"/>
  <c r="AK10" i="9" s="1"/>
  <c r="AK29" i="9" s="1"/>
  <c r="L12" i="9"/>
  <c r="Q27" i="9"/>
  <c r="Q30" i="9"/>
  <c r="BB13" i="9"/>
  <c r="L16" i="9"/>
  <c r="S27" i="9"/>
  <c r="W27" i="9" s="1"/>
  <c r="Q28" i="9"/>
  <c r="E110" i="14"/>
  <c r="H110" i="14" s="1"/>
  <c r="E12" i="14"/>
  <c r="H12" i="14" s="1"/>
  <c r="E14" i="14"/>
  <c r="H14" i="14" s="1"/>
  <c r="E11" i="8"/>
  <c r="C12" i="11" s="1"/>
  <c r="E13" i="8"/>
  <c r="C14" i="11" s="1"/>
  <c r="E15" i="8"/>
  <c r="C16" i="11" s="1"/>
  <c r="E17" i="8"/>
  <c r="C18" i="11" s="1"/>
  <c r="E19" i="8"/>
  <c r="C20" i="11" s="1"/>
  <c r="E27" i="8"/>
  <c r="C28" i="11" s="1"/>
  <c r="E33" i="8"/>
  <c r="C34" i="11" s="1"/>
  <c r="E35" i="8"/>
  <c r="C36" i="11" s="1"/>
  <c r="E37" i="8"/>
  <c r="C38" i="11" s="1"/>
  <c r="E39" i="8"/>
  <c r="C40" i="11" s="1"/>
  <c r="E41" i="8"/>
  <c r="C42" i="11" s="1"/>
  <c r="E86" i="14"/>
  <c r="H86" i="14" s="1"/>
  <c r="D29" i="13"/>
  <c r="E89" i="14"/>
  <c r="H89" i="14" s="1"/>
  <c r="F17" i="13"/>
  <c r="F26" i="13"/>
  <c r="E6" i="8"/>
  <c r="C7" i="11" s="1"/>
  <c r="E10" i="8"/>
  <c r="C11" i="11" s="1"/>
  <c r="E18" i="8"/>
  <c r="C19" i="11" s="1"/>
  <c r="E54" i="13"/>
  <c r="E21" i="14"/>
  <c r="H21" i="14" s="1"/>
  <c r="F110" i="14"/>
  <c r="D14" i="13"/>
  <c r="J8" i="13" s="1"/>
  <c r="E21" i="13"/>
  <c r="D60" i="13"/>
  <c r="E115" i="14"/>
  <c r="H115" i="14" s="1"/>
  <c r="F18" i="13"/>
  <c r="F27" i="13"/>
  <c r="F44" i="13"/>
  <c r="F58" i="13"/>
  <c r="E10" i="14"/>
  <c r="H10" i="14" s="1"/>
  <c r="E20" i="14"/>
  <c r="H20" i="14" s="1"/>
  <c r="E26" i="14"/>
  <c r="H26" i="14" s="1"/>
  <c r="E100" i="14"/>
  <c r="H100" i="14" s="1"/>
  <c r="E103" i="14"/>
  <c r="H103" i="14" s="1"/>
  <c r="E105" i="14"/>
  <c r="H105" i="14" s="1"/>
  <c r="E7" i="10"/>
  <c r="E9" i="10"/>
  <c r="E11" i="10"/>
  <c r="E13" i="10"/>
  <c r="E15" i="10"/>
  <c r="E17" i="10"/>
  <c r="E27" i="10"/>
  <c r="E29" i="10"/>
  <c r="E31" i="10"/>
  <c r="E35" i="10"/>
  <c r="E37" i="10"/>
  <c r="E39" i="10"/>
  <c r="E41" i="10"/>
  <c r="E29" i="13"/>
  <c r="F50" i="13"/>
  <c r="F59" i="13"/>
  <c r="E18" i="14"/>
  <c r="H18" i="14" s="1"/>
  <c r="E23" i="14"/>
  <c r="H23" i="14" s="1"/>
  <c r="F26" i="14"/>
  <c r="E30" i="14"/>
  <c r="H30" i="14" s="1"/>
  <c r="E32" i="14"/>
  <c r="H32" i="14" s="1"/>
  <c r="E109" i="14"/>
  <c r="H109" i="14" s="1"/>
  <c r="E111" i="14"/>
  <c r="H111" i="14" s="1"/>
  <c r="E53" i="13"/>
  <c r="F8" i="13"/>
  <c r="F10" i="13"/>
  <c r="F46" i="13"/>
  <c r="D52" i="13"/>
  <c r="F51" i="13"/>
  <c r="F56" i="13"/>
  <c r="E8" i="14"/>
  <c r="H8" i="14" s="1"/>
  <c r="E28" i="14"/>
  <c r="H28" i="14" s="1"/>
  <c r="E99" i="14"/>
  <c r="H99" i="14" s="1"/>
  <c r="E101" i="14"/>
  <c r="H101" i="14" s="1"/>
  <c r="E107" i="14"/>
  <c r="H107" i="14" s="1"/>
  <c r="F12" i="13"/>
  <c r="F48" i="13"/>
  <c r="D61" i="13"/>
  <c r="J13" i="13" s="1"/>
  <c r="E11" i="14"/>
  <c r="H11" i="14" s="1"/>
  <c r="F23" i="14"/>
  <c r="E24" i="14"/>
  <c r="H24" i="14" s="1"/>
  <c r="F86" i="14"/>
  <c r="E87" i="14"/>
  <c r="H87" i="14" s="1"/>
  <c r="E38" i="8"/>
  <c r="C39" i="11" s="1"/>
  <c r="E6" i="10"/>
  <c r="E8" i="10"/>
  <c r="E12" i="10"/>
  <c r="E32" i="10"/>
  <c r="E36" i="10"/>
  <c r="E38" i="10"/>
  <c r="E13" i="13"/>
  <c r="F11" i="13"/>
  <c r="D15" i="13"/>
  <c r="F20" i="13"/>
  <c r="F28" i="13"/>
  <c r="D53" i="13"/>
  <c r="J12" i="13" s="1"/>
  <c r="E62" i="13"/>
  <c r="E61" i="13"/>
  <c r="E16" i="14"/>
  <c r="H16" i="14" s="1"/>
  <c r="F21" i="14"/>
  <c r="E22" i="14"/>
  <c r="H22" i="14" s="1"/>
  <c r="E34" i="14"/>
  <c r="H34" i="14" s="1"/>
  <c r="F89" i="14"/>
  <c r="E102" i="14"/>
  <c r="H102" i="14" s="1"/>
  <c r="G116" i="14"/>
  <c r="D116" i="14"/>
  <c r="T90" i="14" s="1"/>
  <c r="C36" i="14"/>
  <c r="E7" i="14"/>
  <c r="H7" i="14" s="1"/>
  <c r="E88" i="14"/>
  <c r="H88" i="14" s="1"/>
  <c r="E90" i="14"/>
  <c r="H90" i="14" s="1"/>
  <c r="E112" i="14"/>
  <c r="H112" i="14" s="1"/>
  <c r="D36" i="14"/>
  <c r="T10" i="14" s="1"/>
  <c r="E9" i="14"/>
  <c r="H9" i="14" s="1"/>
  <c r="F12" i="14"/>
  <c r="E13" i="14"/>
  <c r="H13" i="14" s="1"/>
  <c r="F14" i="14"/>
  <c r="E15" i="14"/>
  <c r="H15" i="14" s="1"/>
  <c r="F16" i="14"/>
  <c r="E17" i="14"/>
  <c r="H17" i="14" s="1"/>
  <c r="F18" i="14"/>
  <c r="E19" i="14"/>
  <c r="H19" i="14" s="1"/>
  <c r="F19" i="14"/>
  <c r="F30" i="14"/>
  <c r="E31" i="14"/>
  <c r="H31" i="14" s="1"/>
  <c r="F32" i="14"/>
  <c r="E33" i="14"/>
  <c r="H33" i="14" s="1"/>
  <c r="F34" i="14"/>
  <c r="E35" i="14"/>
  <c r="H35" i="14" s="1"/>
  <c r="F35" i="14"/>
  <c r="F113" i="14"/>
  <c r="E114" i="14"/>
  <c r="H114" i="14" s="1"/>
  <c r="E91" i="14"/>
  <c r="H91" i="14" s="1"/>
  <c r="F91" i="14"/>
  <c r="G36" i="14"/>
  <c r="E6" i="14"/>
  <c r="F10" i="14"/>
  <c r="E25" i="14"/>
  <c r="H25" i="14" s="1"/>
  <c r="F25" i="14"/>
  <c r="E27" i="14"/>
  <c r="H27" i="14" s="1"/>
  <c r="F27" i="14"/>
  <c r="E29" i="14"/>
  <c r="H29" i="14" s="1"/>
  <c r="F29" i="14"/>
  <c r="E92" i="14"/>
  <c r="H92" i="14" s="1"/>
  <c r="F93" i="14"/>
  <c r="E94" i="14"/>
  <c r="H94" i="14" s="1"/>
  <c r="F95" i="14"/>
  <c r="E96" i="14"/>
  <c r="H96" i="14" s="1"/>
  <c r="F97" i="14"/>
  <c r="E98" i="14"/>
  <c r="H98" i="14" s="1"/>
  <c r="F100" i="14"/>
  <c r="F102" i="14"/>
  <c r="F104" i="14"/>
  <c r="E106" i="14"/>
  <c r="H106" i="14" s="1"/>
  <c r="F106" i="14"/>
  <c r="E108" i="14"/>
  <c r="H108" i="14" s="1"/>
  <c r="F108" i="14"/>
  <c r="C116" i="14"/>
  <c r="D23" i="13"/>
  <c r="D31" i="13"/>
  <c r="F9" i="13"/>
  <c r="E15" i="13"/>
  <c r="F16" i="13"/>
  <c r="D22" i="13"/>
  <c r="J9" i="13" s="1"/>
  <c r="E23" i="13"/>
  <c r="F24" i="13"/>
  <c r="D30" i="13"/>
  <c r="J10" i="13" s="1"/>
  <c r="E31" i="13"/>
  <c r="F45" i="13"/>
  <c r="F49" i="13"/>
  <c r="E52" i="13"/>
  <c r="F57" i="13"/>
  <c r="E60" i="13"/>
  <c r="E14" i="13"/>
  <c r="E22" i="13"/>
  <c r="E30" i="13"/>
  <c r="D54" i="13"/>
  <c r="D62" i="13"/>
  <c r="F47" i="13"/>
  <c r="F55" i="13"/>
  <c r="E10" i="10"/>
  <c r="E14" i="10"/>
  <c r="E16" i="10"/>
  <c r="E28" i="10"/>
  <c r="E30" i="10"/>
  <c r="E18" i="10"/>
  <c r="E20" i="10"/>
  <c r="E33" i="10"/>
  <c r="E40" i="10"/>
  <c r="E19" i="10"/>
  <c r="E34" i="10"/>
  <c r="N10" i="9"/>
  <c r="N16" i="9"/>
  <c r="AK16" i="9"/>
  <c r="AK35" i="9" s="1"/>
  <c r="N54" i="9"/>
  <c r="N11" i="9"/>
  <c r="N12" i="9"/>
  <c r="AK8" i="9"/>
  <c r="AK27" i="9" s="1"/>
  <c r="N8" i="9"/>
  <c r="N15" i="9"/>
  <c r="P72" i="9"/>
  <c r="S72" i="9" s="1"/>
  <c r="N53" i="9"/>
  <c r="BB16" i="9"/>
  <c r="W30" i="9"/>
  <c r="T30" i="9"/>
  <c r="Y30" i="9" s="1"/>
  <c r="W34" i="9"/>
  <c r="T34" i="9"/>
  <c r="Y34" i="9" s="1"/>
  <c r="T35" i="9"/>
  <c r="Y35" i="9" s="1"/>
  <c r="T41" i="9"/>
  <c r="Y41" i="9" s="1"/>
  <c r="N52" i="9"/>
  <c r="BB12" i="9"/>
  <c r="L13" i="9"/>
  <c r="N14" i="9"/>
  <c r="L17" i="9"/>
  <c r="BB18" i="9"/>
  <c r="N19" i="9"/>
  <c r="L31" i="9"/>
  <c r="AK12" i="9" s="1"/>
  <c r="AK31" i="9" s="1"/>
  <c r="P33" i="9"/>
  <c r="S33" i="9" s="1"/>
  <c r="N60" i="9"/>
  <c r="L56" i="9"/>
  <c r="L59" i="9"/>
  <c r="L82" i="9"/>
  <c r="N82" i="9" s="1"/>
  <c r="L84" i="9"/>
  <c r="N84" i="9" s="1"/>
  <c r="P37" i="9"/>
  <c r="S37" i="9" s="1"/>
  <c r="N18" i="9"/>
  <c r="W38" i="9"/>
  <c r="T38" i="9"/>
  <c r="Y38" i="9" s="1"/>
  <c r="N58" i="9"/>
  <c r="P74" i="9"/>
  <c r="S74" i="9" s="1"/>
  <c r="N55" i="9"/>
  <c r="P83" i="9"/>
  <c r="S83" i="9" s="1"/>
  <c r="N64" i="9"/>
  <c r="N9" i="9"/>
  <c r="BB21" i="9"/>
  <c r="L22" i="9"/>
  <c r="T27" i="9"/>
  <c r="T28" i="9"/>
  <c r="Y28" i="9" s="1"/>
  <c r="W28" i="9"/>
  <c r="L39" i="9"/>
  <c r="BB51" i="9"/>
  <c r="L62" i="9"/>
  <c r="L65" i="9"/>
  <c r="L71" i="9"/>
  <c r="N71" i="9" s="1"/>
  <c r="L79" i="9"/>
  <c r="N79" i="9" s="1"/>
  <c r="L81" i="9"/>
  <c r="N81" i="9" s="1"/>
  <c r="BB82" i="9"/>
  <c r="L30" i="9"/>
  <c r="N31" i="9" s="1"/>
  <c r="L53" i="9"/>
  <c r="L61" i="9"/>
  <c r="BB70" i="9"/>
  <c r="L75" i="9"/>
  <c r="N75" i="9" s="1"/>
  <c r="L77" i="9"/>
  <c r="N77" i="9" s="1"/>
  <c r="BB78" i="9"/>
  <c r="L37" i="9"/>
  <c r="AK18" i="9" s="1"/>
  <c r="AK37" i="9" s="1"/>
  <c r="BB52" i="9"/>
  <c r="L57" i="9"/>
  <c r="BB76" i="9"/>
  <c r="BB80" i="9"/>
  <c r="BB84" i="9"/>
  <c r="E16" i="8"/>
  <c r="C17" i="11" s="1"/>
  <c r="E28" i="8"/>
  <c r="C29" i="11" s="1"/>
  <c r="E32" i="8"/>
  <c r="C33" i="11" s="1"/>
  <c r="E40" i="8"/>
  <c r="C41" i="11" s="1"/>
  <c r="E9" i="8"/>
  <c r="C10" i="11" s="1"/>
  <c r="E31" i="8"/>
  <c r="C32" i="11" s="1"/>
  <c r="E20" i="8"/>
  <c r="C21" i="11" s="1"/>
  <c r="E8" i="8"/>
  <c r="C9" i="11" s="1"/>
  <c r="E30" i="8"/>
  <c r="C31" i="11" s="1"/>
  <c r="E7" i="8"/>
  <c r="C8" i="11" s="1"/>
  <c r="E12" i="8"/>
  <c r="C13" i="11" s="1"/>
  <c r="E14" i="8"/>
  <c r="C15" i="11" s="1"/>
  <c r="E29" i="8"/>
  <c r="C30" i="11" s="1"/>
  <c r="E34" i="8"/>
  <c r="C35" i="11" s="1"/>
  <c r="E36" i="8"/>
  <c r="C37" i="11" s="1"/>
  <c r="K9" i="13" l="1"/>
  <c r="L9" i="13" s="1"/>
  <c r="M9" i="21"/>
  <c r="K13" i="13"/>
  <c r="M13" i="21"/>
  <c r="AG11" i="21"/>
  <c r="AH11" i="21" s="1"/>
  <c r="O11" i="21"/>
  <c r="AM8" i="21" s="1"/>
  <c r="AO9" i="21" s="1"/>
  <c r="K8" i="13"/>
  <c r="M8" i="21"/>
  <c r="K12" i="13"/>
  <c r="L12" i="13" s="1"/>
  <c r="M12" i="21"/>
  <c r="K10" i="13"/>
  <c r="M10" i="21"/>
  <c r="L13" i="13"/>
  <c r="P73" i="9"/>
  <c r="S73" i="9" s="1"/>
  <c r="W73" i="9" s="1"/>
  <c r="P71" i="9"/>
  <c r="S71" i="9" s="1"/>
  <c r="W71" i="9" s="1"/>
  <c r="P79" i="9"/>
  <c r="S79" i="9" s="1"/>
  <c r="T79" i="9" s="1"/>
  <c r="Y79" i="9" s="1"/>
  <c r="P70" i="9"/>
  <c r="S70" i="9" s="1"/>
  <c r="AK21" i="9"/>
  <c r="AK40" i="9" s="1"/>
  <c r="AK11" i="9"/>
  <c r="AK30" i="9" s="1"/>
  <c r="AK14" i="9"/>
  <c r="AK33" i="9" s="1"/>
  <c r="P40" i="9"/>
  <c r="S40" i="9" s="1"/>
  <c r="T40" i="9" s="1"/>
  <c r="Y40" i="9" s="1"/>
  <c r="AK20" i="9"/>
  <c r="AK39" i="9" s="1"/>
  <c r="P39" i="9"/>
  <c r="S39" i="9" s="1"/>
  <c r="W39" i="9" s="1"/>
  <c r="L8" i="13"/>
  <c r="F15" i="13"/>
  <c r="F14" i="13"/>
  <c r="L10" i="13"/>
  <c r="F116" i="14"/>
  <c r="D120" i="14" s="1"/>
  <c r="N98" i="14" s="1"/>
  <c r="V98" i="14" s="1"/>
  <c r="F36" i="14"/>
  <c r="D40" i="14" s="1"/>
  <c r="N34" i="14" s="1"/>
  <c r="F13" i="13"/>
  <c r="E116" i="14"/>
  <c r="E36" i="14"/>
  <c r="H6" i="14"/>
  <c r="H36" i="14" s="1"/>
  <c r="P7" i="14" s="1"/>
  <c r="T7" i="14" s="1"/>
  <c r="P90" i="14"/>
  <c r="X90" i="14" s="1"/>
  <c r="D119" i="14"/>
  <c r="R98" i="14" s="1"/>
  <c r="Z98" i="14" s="1"/>
  <c r="H116" i="14"/>
  <c r="P87" i="14" s="1"/>
  <c r="T87" i="14" s="1"/>
  <c r="D39" i="14"/>
  <c r="R18" i="14" s="1"/>
  <c r="Z18" i="14" s="1"/>
  <c r="P10" i="14"/>
  <c r="X10" i="14" s="1"/>
  <c r="F60" i="13"/>
  <c r="F61" i="13"/>
  <c r="F62" i="13"/>
  <c r="F22" i="13"/>
  <c r="F23" i="13"/>
  <c r="F21" i="13"/>
  <c r="F52" i="13"/>
  <c r="F54" i="13"/>
  <c r="F53" i="13"/>
  <c r="F30" i="13"/>
  <c r="F31" i="13"/>
  <c r="F29" i="13"/>
  <c r="W40" i="9"/>
  <c r="N13" i="9"/>
  <c r="AK13" i="9"/>
  <c r="AK32" i="9" s="1"/>
  <c r="T72" i="9"/>
  <c r="Y72" i="9" s="1"/>
  <c r="W72" i="9"/>
  <c r="P76" i="9"/>
  <c r="S76" i="9" s="1"/>
  <c r="N57" i="9"/>
  <c r="X27" i="9"/>
  <c r="Y27" i="9"/>
  <c r="T74" i="9"/>
  <c r="Y74" i="9" s="1"/>
  <c r="W74" i="9"/>
  <c r="W37" i="9"/>
  <c r="T37" i="9"/>
  <c r="Y37" i="9" s="1"/>
  <c r="P78" i="9"/>
  <c r="S78" i="9" s="1"/>
  <c r="N59" i="9"/>
  <c r="T33" i="9"/>
  <c r="Y33" i="9" s="1"/>
  <c r="W33" i="9"/>
  <c r="AK17" i="9"/>
  <c r="AK36" i="9" s="1"/>
  <c r="N17" i="9"/>
  <c r="P31" i="9"/>
  <c r="S31" i="9" s="1"/>
  <c r="W83" i="9"/>
  <c r="T83" i="9"/>
  <c r="Y83" i="9" s="1"/>
  <c r="T71" i="9"/>
  <c r="Y71" i="9" s="1"/>
  <c r="N61" i="9"/>
  <c r="P80" i="9"/>
  <c r="S80" i="9" s="1"/>
  <c r="P81" i="9"/>
  <c r="S81" i="9" s="1"/>
  <c r="N62" i="9"/>
  <c r="W79" i="9"/>
  <c r="P82" i="9"/>
  <c r="S82" i="9" s="1"/>
  <c r="N63" i="9"/>
  <c r="AK22" i="9"/>
  <c r="AK41" i="9" s="1"/>
  <c r="N22" i="9"/>
  <c r="P77" i="9"/>
  <c r="S77" i="9" s="1"/>
  <c r="P84" i="9"/>
  <c r="S84" i="9" s="1"/>
  <c r="P75" i="9"/>
  <c r="S75" i="9" s="1"/>
  <c r="N56" i="9"/>
  <c r="T73" i="9"/>
  <c r="Y73" i="9" s="1"/>
  <c r="AG9" i="21" l="1"/>
  <c r="AH9" i="21" s="1"/>
  <c r="O9" i="21"/>
  <c r="AL9" i="21" s="1"/>
  <c r="AP8" i="21" s="1"/>
  <c r="AC11" i="21"/>
  <c r="AG10" i="21"/>
  <c r="AH10" i="21" s="1"/>
  <c r="AC12" i="21"/>
  <c r="O10" i="21"/>
  <c r="AL10" i="21" s="1"/>
  <c r="AQ8" i="21" s="1"/>
  <c r="AG8" i="21"/>
  <c r="AH8" i="21" s="1"/>
  <c r="AC10" i="21"/>
  <c r="N8" i="21"/>
  <c r="AC8" i="21" s="1"/>
  <c r="O8" i="21"/>
  <c r="AL8" i="21" s="1"/>
  <c r="AO8" i="21" s="1"/>
  <c r="AG13" i="21"/>
  <c r="AH13" i="21" s="1"/>
  <c r="O13" i="21"/>
  <c r="AM10" i="21" s="1"/>
  <c r="AQ9" i="21" s="1"/>
  <c r="AG12" i="21"/>
  <c r="AH12" i="21" s="1"/>
  <c r="O12" i="21"/>
  <c r="AM9" i="21" s="1"/>
  <c r="AP9" i="21" s="1"/>
  <c r="N11" i="21"/>
  <c r="AC9" i="21" s="1"/>
  <c r="T39" i="9"/>
  <c r="Y39" i="9" s="1"/>
  <c r="N18" i="14"/>
  <c r="V18" i="14" s="1"/>
  <c r="N114" i="14"/>
  <c r="AD18" i="14"/>
  <c r="Z34" i="14"/>
  <c r="N29" i="14"/>
  <c r="N109" i="14"/>
  <c r="Z114" i="14"/>
  <c r="R24" i="14"/>
  <c r="R29" i="14"/>
  <c r="R34" i="14"/>
  <c r="V114" i="14"/>
  <c r="N104" i="14"/>
  <c r="N24" i="14"/>
  <c r="V34" i="14"/>
  <c r="R114" i="14"/>
  <c r="R104" i="14"/>
  <c r="R109" i="14"/>
  <c r="AD98" i="14"/>
  <c r="T84" i="9"/>
  <c r="Y84" i="9" s="1"/>
  <c r="W84" i="9"/>
  <c r="Q73" i="9"/>
  <c r="T81" i="9"/>
  <c r="Y81" i="9" s="1"/>
  <c r="W81" i="9"/>
  <c r="W76" i="9"/>
  <c r="T76" i="9"/>
  <c r="Y76" i="9" s="1"/>
  <c r="Q72" i="9"/>
  <c r="W31" i="9"/>
  <c r="T31" i="9"/>
  <c r="Y31" i="9" s="1"/>
  <c r="W77" i="9"/>
  <c r="T77" i="9"/>
  <c r="Y77" i="9" s="1"/>
  <c r="T82" i="9"/>
  <c r="Y82" i="9" s="1"/>
  <c r="W82" i="9"/>
  <c r="Q71" i="9"/>
  <c r="T78" i="9"/>
  <c r="Y78" i="9" s="1"/>
  <c r="W78" i="9"/>
  <c r="W80" i="9"/>
  <c r="T80" i="9"/>
  <c r="Y80" i="9" s="1"/>
  <c r="W75" i="9"/>
  <c r="T75" i="9"/>
  <c r="Y75" i="9" s="1"/>
  <c r="W70" i="9"/>
  <c r="T70" i="9"/>
  <c r="Q70" i="9"/>
  <c r="V24" i="14" l="1"/>
  <c r="N36" i="14" s="1"/>
  <c r="AD114" i="14"/>
  <c r="N118" i="14" s="1"/>
  <c r="R130" i="14" s="1"/>
  <c r="U130" i="14" s="1"/>
  <c r="AD34" i="14"/>
  <c r="N38" i="14" s="1"/>
  <c r="R50" i="14" s="1"/>
  <c r="U50" i="14" s="1"/>
  <c r="V109" i="14"/>
  <c r="N117" i="14" s="1"/>
  <c r="R128" i="14" s="1"/>
  <c r="V104" i="14"/>
  <c r="N116" i="14" s="1"/>
  <c r="V29" i="14"/>
  <c r="N37" i="14" s="1"/>
  <c r="R48" i="14" s="1"/>
  <c r="R46" i="14"/>
  <c r="Y70" i="9"/>
  <c r="X70" i="9"/>
  <c r="X72" i="9" s="1"/>
  <c r="R62" i="14" l="1"/>
  <c r="R142" i="14"/>
  <c r="N119" i="14"/>
  <c r="R126" i="14"/>
  <c r="R52" i="14"/>
  <c r="U46" i="14"/>
  <c r="N65" i="14" s="1"/>
  <c r="U48" i="14"/>
  <c r="N62" i="14"/>
  <c r="N39" i="14"/>
  <c r="N142" i="14"/>
  <c r="V142" i="14" s="1"/>
  <c r="Z142" i="14" s="1"/>
  <c r="R145" i="14" s="1"/>
  <c r="U128" i="14"/>
  <c r="V62" i="14" l="1"/>
  <c r="Z62" i="14" s="1"/>
  <c r="R65" i="14" s="1"/>
  <c r="N66" i="14"/>
  <c r="R132" i="14"/>
  <c r="U126" i="14"/>
  <c r="N145" i="14" s="1"/>
  <c r="V65" i="14" l="1"/>
  <c r="AE68" i="14" s="1"/>
  <c r="R76" i="14" s="1"/>
  <c r="AE148" i="14"/>
  <c r="N146" i="14"/>
  <c r="R75" i="14" l="1"/>
  <c r="V75" i="14" s="1"/>
  <c r="AD78" i="14" s="1"/>
  <c r="R155" i="14"/>
  <c r="R156" i="14"/>
  <c r="V155" i="14" l="1"/>
  <c r="AD158" i="14" s="1"/>
  <c r="K21" i="2" l="1"/>
  <c r="K24" i="2"/>
  <c r="K22" i="2"/>
  <c r="R13" i="2"/>
  <c r="Q15" i="2"/>
  <c r="R20" i="2"/>
  <c r="K18" i="2"/>
  <c r="CR84" i="7"/>
  <c r="CQ84" i="7"/>
  <c r="CN84" i="7"/>
  <c r="CK84" i="7"/>
  <c r="Q84" i="7"/>
  <c r="O84" i="7"/>
  <c r="L84" i="7"/>
  <c r="K84" i="7"/>
  <c r="H84" i="7"/>
  <c r="E84" i="7"/>
  <c r="CR83" i="7"/>
  <c r="CQ83" i="7"/>
  <c r="CN83" i="7"/>
  <c r="CK83" i="7"/>
  <c r="Q83" i="7"/>
  <c r="O83" i="7"/>
  <c r="L83" i="7"/>
  <c r="K83" i="7"/>
  <c r="H83" i="7"/>
  <c r="E83" i="7"/>
  <c r="CR82" i="7"/>
  <c r="CQ82" i="7"/>
  <c r="CN82" i="7"/>
  <c r="CK82" i="7"/>
  <c r="Q82" i="7"/>
  <c r="O82" i="7"/>
  <c r="L82" i="7"/>
  <c r="K82" i="7"/>
  <c r="H82" i="7"/>
  <c r="E82" i="7"/>
  <c r="CR81" i="7"/>
  <c r="CQ81" i="7"/>
  <c r="CN81" i="7"/>
  <c r="CK81" i="7"/>
  <c r="Q81" i="7"/>
  <c r="O81" i="7"/>
  <c r="L81" i="7"/>
  <c r="K81" i="7"/>
  <c r="H81" i="7"/>
  <c r="E81" i="7"/>
  <c r="CR80" i="7"/>
  <c r="CQ80" i="7"/>
  <c r="CN80" i="7"/>
  <c r="CK80" i="7"/>
  <c r="Q80" i="7"/>
  <c r="O80" i="7"/>
  <c r="L80" i="7"/>
  <c r="K80" i="7"/>
  <c r="H80" i="7"/>
  <c r="E80" i="7"/>
  <c r="CR79" i="7"/>
  <c r="CQ79" i="7"/>
  <c r="CN79" i="7"/>
  <c r="CK79" i="7"/>
  <c r="Q79" i="7"/>
  <c r="O79" i="7"/>
  <c r="L79" i="7"/>
  <c r="K79" i="7"/>
  <c r="H79" i="7"/>
  <c r="E79" i="7"/>
  <c r="CR78" i="7"/>
  <c r="CQ78" i="7"/>
  <c r="CN78" i="7"/>
  <c r="CK78" i="7"/>
  <c r="Q78" i="7"/>
  <c r="O78" i="7"/>
  <c r="L78" i="7"/>
  <c r="K78" i="7"/>
  <c r="H78" i="7"/>
  <c r="E78" i="7"/>
  <c r="CR77" i="7"/>
  <c r="CQ77" i="7"/>
  <c r="CN77" i="7"/>
  <c r="CK77" i="7"/>
  <c r="Q77" i="7"/>
  <c r="O77" i="7"/>
  <c r="L77" i="7"/>
  <c r="K77" i="7"/>
  <c r="H77" i="7"/>
  <c r="E77" i="7"/>
  <c r="CR76" i="7"/>
  <c r="CQ76" i="7"/>
  <c r="CN76" i="7"/>
  <c r="CK76" i="7"/>
  <c r="Q76" i="7"/>
  <c r="O76" i="7"/>
  <c r="L76" i="7"/>
  <c r="K76" i="7"/>
  <c r="H76" i="7"/>
  <c r="E76" i="7"/>
  <c r="CR75" i="7"/>
  <c r="CQ75" i="7"/>
  <c r="CN75" i="7"/>
  <c r="CK75" i="7"/>
  <c r="Q75" i="7"/>
  <c r="O75" i="7"/>
  <c r="L75" i="7"/>
  <c r="K75" i="7"/>
  <c r="H75" i="7"/>
  <c r="E75" i="7"/>
  <c r="CR74" i="7"/>
  <c r="CQ74" i="7"/>
  <c r="CN74" i="7"/>
  <c r="CK74" i="7"/>
  <c r="Q74" i="7"/>
  <c r="O74" i="7"/>
  <c r="L74" i="7"/>
  <c r="K74" i="7"/>
  <c r="H74" i="7"/>
  <c r="E74" i="7"/>
  <c r="CR73" i="7"/>
  <c r="CQ73" i="7"/>
  <c r="CN73" i="7"/>
  <c r="CK73" i="7"/>
  <c r="Q73" i="7"/>
  <c r="O73" i="7"/>
  <c r="K73" i="7"/>
  <c r="H73" i="7"/>
  <c r="E73" i="7"/>
  <c r="L73" i="7" s="1"/>
  <c r="P73" i="7" s="1"/>
  <c r="CQ72" i="7"/>
  <c r="CN72" i="7"/>
  <c r="CK72" i="7"/>
  <c r="CR72" i="7" s="1"/>
  <c r="Q72" i="7"/>
  <c r="O72" i="7"/>
  <c r="K72" i="7"/>
  <c r="H72" i="7"/>
  <c r="E72" i="7"/>
  <c r="L72" i="7" s="1"/>
  <c r="CQ71" i="7"/>
  <c r="CN71" i="7"/>
  <c r="CK71" i="7"/>
  <c r="CR71" i="7" s="1"/>
  <c r="Q71" i="7"/>
  <c r="O71" i="7"/>
  <c r="K71" i="7"/>
  <c r="H71" i="7"/>
  <c r="E71" i="7"/>
  <c r="L71" i="7" s="1"/>
  <c r="CQ70" i="7"/>
  <c r="CN70" i="7"/>
  <c r="CK70" i="7"/>
  <c r="CR70" i="7" s="1"/>
  <c r="Q70" i="7"/>
  <c r="R73" i="7" s="1"/>
  <c r="O70" i="7"/>
  <c r="L70" i="7"/>
  <c r="K70" i="7"/>
  <c r="H70" i="7"/>
  <c r="E70" i="7"/>
  <c r="CR64" i="7"/>
  <c r="CQ64" i="7"/>
  <c r="CN64" i="7"/>
  <c r="CK64" i="7"/>
  <c r="BO64" i="7"/>
  <c r="BL64" i="7"/>
  <c r="BI64" i="7"/>
  <c r="AZ64" i="7"/>
  <c r="AY64" i="7"/>
  <c r="AV64" i="7"/>
  <c r="AS64" i="7"/>
  <c r="AD64" i="7"/>
  <c r="AC64" i="7"/>
  <c r="Z64" i="7"/>
  <c r="W64" i="7"/>
  <c r="K64" i="7"/>
  <c r="H64" i="7"/>
  <c r="E64" i="7"/>
  <c r="L64" i="7" s="1"/>
  <c r="AG64" i="7" s="1"/>
  <c r="CQ63" i="7"/>
  <c r="CN63" i="7"/>
  <c r="CK63" i="7"/>
  <c r="CR63" i="7" s="1"/>
  <c r="BP63" i="7"/>
  <c r="BO63" i="7"/>
  <c r="BL63" i="7"/>
  <c r="BI63" i="7"/>
  <c r="AY63" i="7"/>
  <c r="AV63" i="7"/>
  <c r="AS63" i="7"/>
  <c r="AZ63" i="7" s="1"/>
  <c r="AC63" i="7"/>
  <c r="Z63" i="7"/>
  <c r="W63" i="7"/>
  <c r="AD63" i="7" s="1"/>
  <c r="AH63" i="7" s="1"/>
  <c r="K63" i="7"/>
  <c r="H63" i="7"/>
  <c r="E63" i="7"/>
  <c r="L63" i="7" s="1"/>
  <c r="CQ62" i="7"/>
  <c r="CN62" i="7"/>
  <c r="CK62" i="7"/>
  <c r="BO62" i="7"/>
  <c r="BL62" i="7"/>
  <c r="BI62" i="7"/>
  <c r="BP62" i="7" s="1"/>
  <c r="AY62" i="7"/>
  <c r="AV62" i="7"/>
  <c r="AS62" i="7"/>
  <c r="AC62" i="7"/>
  <c r="Z62" i="7"/>
  <c r="W62" i="7"/>
  <c r="K62" i="7"/>
  <c r="H62" i="7"/>
  <c r="E62" i="7"/>
  <c r="L62" i="7" s="1"/>
  <c r="AG62" i="7" s="1"/>
  <c r="CQ61" i="7"/>
  <c r="CN61" i="7"/>
  <c r="CK61" i="7"/>
  <c r="CR61" i="7" s="1"/>
  <c r="BO61" i="7"/>
  <c r="BL61" i="7"/>
  <c r="BI61" i="7"/>
  <c r="BP61" i="7" s="1"/>
  <c r="AY61" i="7"/>
  <c r="AV61" i="7"/>
  <c r="AS61" i="7"/>
  <c r="AZ61" i="7" s="1"/>
  <c r="BT61" i="7" s="1"/>
  <c r="BW61" i="7" s="1"/>
  <c r="AH61" i="7"/>
  <c r="AC61" i="7"/>
  <c r="Z61" i="7"/>
  <c r="W61" i="7"/>
  <c r="AD61" i="7" s="1"/>
  <c r="L61" i="7"/>
  <c r="K61" i="7"/>
  <c r="H61" i="7"/>
  <c r="E61" i="7"/>
  <c r="CR60" i="7"/>
  <c r="CQ60" i="7"/>
  <c r="CN60" i="7"/>
  <c r="CK60" i="7"/>
  <c r="BO60" i="7"/>
  <c r="BL60" i="7"/>
  <c r="BI60" i="7"/>
  <c r="BP60" i="7" s="1"/>
  <c r="AZ60" i="7"/>
  <c r="AY60" i="7"/>
  <c r="AV60" i="7"/>
  <c r="AS60" i="7"/>
  <c r="AD60" i="7"/>
  <c r="AC60" i="7"/>
  <c r="Z60" i="7"/>
  <c r="W60" i="7"/>
  <c r="K60" i="7"/>
  <c r="H60" i="7"/>
  <c r="E60" i="7"/>
  <c r="L60" i="7" s="1"/>
  <c r="AG60" i="7" s="1"/>
  <c r="CQ59" i="7"/>
  <c r="CN59" i="7"/>
  <c r="CK59" i="7"/>
  <c r="CR59" i="7" s="1"/>
  <c r="BP59" i="7"/>
  <c r="BO59" i="7"/>
  <c r="BL59" i="7"/>
  <c r="BI59" i="7"/>
  <c r="AY59" i="7"/>
  <c r="AV59" i="7"/>
  <c r="AS59" i="7"/>
  <c r="AZ59" i="7" s="1"/>
  <c r="AC59" i="7"/>
  <c r="Z59" i="7"/>
  <c r="W59" i="7"/>
  <c r="AD59" i="7" s="1"/>
  <c r="AH59" i="7" s="1"/>
  <c r="K59" i="7"/>
  <c r="H59" i="7"/>
  <c r="E59" i="7"/>
  <c r="L59" i="7" s="1"/>
  <c r="CQ58" i="7"/>
  <c r="CN58" i="7"/>
  <c r="CK58" i="7"/>
  <c r="BO58" i="7"/>
  <c r="BL58" i="7"/>
  <c r="BI58" i="7"/>
  <c r="BP58" i="7" s="1"/>
  <c r="AY58" i="7"/>
  <c r="AV58" i="7"/>
  <c r="AS58" i="7"/>
  <c r="AC58" i="7"/>
  <c r="Z58" i="7"/>
  <c r="W58" i="7"/>
  <c r="K58" i="7"/>
  <c r="H58" i="7"/>
  <c r="E58" i="7"/>
  <c r="L58" i="7" s="1"/>
  <c r="CQ57" i="7"/>
  <c r="CN57" i="7"/>
  <c r="CK57" i="7"/>
  <c r="BO57" i="7"/>
  <c r="BL57" i="7"/>
  <c r="BI57" i="7"/>
  <c r="BP57" i="7" s="1"/>
  <c r="AY57" i="7"/>
  <c r="AV57" i="7"/>
  <c r="AS57" i="7"/>
  <c r="AC57" i="7"/>
  <c r="Z57" i="7"/>
  <c r="W57" i="7"/>
  <c r="L57" i="7"/>
  <c r="K57" i="7"/>
  <c r="H57" i="7"/>
  <c r="E57" i="7"/>
  <c r="CR56" i="7"/>
  <c r="CQ56" i="7"/>
  <c r="CN56" i="7"/>
  <c r="CK56" i="7"/>
  <c r="BO56" i="7"/>
  <c r="BL56" i="7"/>
  <c r="BI56" i="7"/>
  <c r="BP56" i="7" s="1"/>
  <c r="AZ56" i="7"/>
  <c r="AY56" i="7"/>
  <c r="AV56" i="7"/>
  <c r="AS56" i="7"/>
  <c r="AD56" i="7"/>
  <c r="AC56" i="7"/>
  <c r="Z56" i="7"/>
  <c r="W56" i="7"/>
  <c r="K56" i="7"/>
  <c r="H56" i="7"/>
  <c r="E56" i="7"/>
  <c r="L56" i="7" s="1"/>
  <c r="AG56" i="7" s="1"/>
  <c r="CQ55" i="7"/>
  <c r="CN55" i="7"/>
  <c r="CK55" i="7"/>
  <c r="CR55" i="7" s="1"/>
  <c r="BP55" i="7"/>
  <c r="BO55" i="7"/>
  <c r="BL55" i="7"/>
  <c r="BI55" i="7"/>
  <c r="AY55" i="7"/>
  <c r="AV55" i="7"/>
  <c r="AS55" i="7"/>
  <c r="AZ55" i="7" s="1"/>
  <c r="AC55" i="7"/>
  <c r="Z55" i="7"/>
  <c r="W55" i="7"/>
  <c r="AD55" i="7" s="1"/>
  <c r="AH55" i="7" s="1"/>
  <c r="K55" i="7"/>
  <c r="H55" i="7"/>
  <c r="E55" i="7"/>
  <c r="L55" i="7" s="1"/>
  <c r="CQ54" i="7"/>
  <c r="CN54" i="7"/>
  <c r="CK54" i="7"/>
  <c r="BO54" i="7"/>
  <c r="BL54" i="7"/>
  <c r="BI54" i="7"/>
  <c r="BP54" i="7" s="1"/>
  <c r="AY54" i="7"/>
  <c r="AV54" i="7"/>
  <c r="AS54" i="7"/>
  <c r="AC54" i="7"/>
  <c r="Z54" i="7"/>
  <c r="W54" i="7"/>
  <c r="K54" i="7"/>
  <c r="H54" i="7"/>
  <c r="E54" i="7"/>
  <c r="CQ53" i="7"/>
  <c r="CN53" i="7"/>
  <c r="CK53" i="7"/>
  <c r="CR53" i="7" s="1"/>
  <c r="BO53" i="7"/>
  <c r="BL53" i="7"/>
  <c r="BI53" i="7"/>
  <c r="AZ53" i="7"/>
  <c r="AY53" i="7"/>
  <c r="AV53" i="7"/>
  <c r="AS53" i="7"/>
  <c r="AC53" i="7"/>
  <c r="Z53" i="7"/>
  <c r="W53" i="7"/>
  <c r="AD53" i="7" s="1"/>
  <c r="AH53" i="7" s="1"/>
  <c r="K53" i="7"/>
  <c r="H53" i="7"/>
  <c r="E53" i="7"/>
  <c r="L53" i="7" s="1"/>
  <c r="CQ52" i="7"/>
  <c r="CN52" i="7"/>
  <c r="CK52" i="7"/>
  <c r="BO52" i="7"/>
  <c r="BL52" i="7"/>
  <c r="BI52" i="7"/>
  <c r="AZ52" i="7"/>
  <c r="AY52" i="7"/>
  <c r="AV52" i="7"/>
  <c r="AS52" i="7"/>
  <c r="AC52" i="7"/>
  <c r="Z52" i="7"/>
  <c r="W52" i="7"/>
  <c r="AD52" i="7" s="1"/>
  <c r="AH52" i="7" s="1"/>
  <c r="K52" i="7"/>
  <c r="H52" i="7"/>
  <c r="E52" i="7"/>
  <c r="L52" i="7" s="1"/>
  <c r="CQ51" i="7"/>
  <c r="CN51" i="7"/>
  <c r="CK51" i="7"/>
  <c r="BO51" i="7"/>
  <c r="BL51" i="7"/>
  <c r="BI51" i="7"/>
  <c r="BP51" i="7" s="1"/>
  <c r="AY51" i="7"/>
  <c r="AV51" i="7"/>
  <c r="AS51" i="7"/>
  <c r="AI51" i="7"/>
  <c r="BV51" i="7" s="1"/>
  <c r="AD51" i="7"/>
  <c r="AC51" i="7"/>
  <c r="Z51" i="7"/>
  <c r="W51" i="7"/>
  <c r="K51" i="7"/>
  <c r="H51" i="7"/>
  <c r="E51" i="7"/>
  <c r="L51" i="7" s="1"/>
  <c r="CQ50" i="7"/>
  <c r="CN50" i="7"/>
  <c r="CK50" i="7"/>
  <c r="CR50" i="7" s="1"/>
  <c r="BO50" i="7"/>
  <c r="BL50" i="7"/>
  <c r="BI50" i="7"/>
  <c r="BP50" i="7" s="1"/>
  <c r="AY50" i="7"/>
  <c r="AV50" i="7"/>
  <c r="AS50" i="7"/>
  <c r="AZ50" i="7" s="1"/>
  <c r="AD50" i="7"/>
  <c r="AC50" i="7"/>
  <c r="Z50" i="7"/>
  <c r="W50" i="7"/>
  <c r="K50" i="7"/>
  <c r="H50" i="7"/>
  <c r="E50" i="7"/>
  <c r="L50" i="7" s="1"/>
  <c r="CQ41" i="7"/>
  <c r="CN41" i="7"/>
  <c r="CK41" i="7"/>
  <c r="CR41" i="7" s="1"/>
  <c r="P41" i="7" s="1"/>
  <c r="U41" i="7"/>
  <c r="K41" i="7"/>
  <c r="H41" i="7"/>
  <c r="E41" i="7"/>
  <c r="CQ40" i="7"/>
  <c r="CN40" i="7"/>
  <c r="CK40" i="7"/>
  <c r="U40" i="7"/>
  <c r="K40" i="7"/>
  <c r="H40" i="7"/>
  <c r="L40" i="7" s="1"/>
  <c r="E40" i="7"/>
  <c r="CQ39" i="7"/>
  <c r="CN39" i="7"/>
  <c r="CR39" i="7" s="1"/>
  <c r="CK39" i="7"/>
  <c r="U39" i="7"/>
  <c r="K39" i="7"/>
  <c r="H39" i="7"/>
  <c r="E39" i="7"/>
  <c r="CQ38" i="7"/>
  <c r="CN38" i="7"/>
  <c r="CK38" i="7"/>
  <c r="CR38" i="7" s="1"/>
  <c r="U38" i="7"/>
  <c r="L38" i="7"/>
  <c r="K38" i="7"/>
  <c r="H38" i="7"/>
  <c r="E38" i="7"/>
  <c r="CR37" i="7"/>
  <c r="CQ37" i="7"/>
  <c r="CN37" i="7"/>
  <c r="CK37" i="7"/>
  <c r="U37" i="7"/>
  <c r="K37" i="7"/>
  <c r="H37" i="7"/>
  <c r="E37" i="7"/>
  <c r="L37" i="7" s="1"/>
  <c r="CQ36" i="7"/>
  <c r="CN36" i="7"/>
  <c r="CK36" i="7"/>
  <c r="CR36" i="7" s="1"/>
  <c r="U36" i="7"/>
  <c r="K36" i="7"/>
  <c r="H36" i="7"/>
  <c r="E36" i="7"/>
  <c r="L36" i="7" s="1"/>
  <c r="CQ35" i="7"/>
  <c r="CN35" i="7"/>
  <c r="CK35" i="7"/>
  <c r="CR35" i="7" s="1"/>
  <c r="U35" i="7"/>
  <c r="K35" i="7"/>
  <c r="H35" i="7"/>
  <c r="E35" i="7"/>
  <c r="CQ34" i="7"/>
  <c r="CN34" i="7"/>
  <c r="CK34" i="7"/>
  <c r="U34" i="7"/>
  <c r="K34" i="7"/>
  <c r="H34" i="7"/>
  <c r="L34" i="7" s="1"/>
  <c r="E34" i="7"/>
  <c r="CQ33" i="7"/>
  <c r="CN33" i="7"/>
  <c r="CR33" i="7" s="1"/>
  <c r="CK33" i="7"/>
  <c r="U33" i="7"/>
  <c r="K33" i="7"/>
  <c r="L33" i="7" s="1"/>
  <c r="H33" i="7"/>
  <c r="E33" i="7"/>
  <c r="CQ32" i="7"/>
  <c r="CR32" i="7" s="1"/>
  <c r="CN32" i="7"/>
  <c r="CK32" i="7"/>
  <c r="U32" i="7"/>
  <c r="K32" i="7"/>
  <c r="H32" i="7"/>
  <c r="L32" i="7" s="1"/>
  <c r="E32" i="7"/>
  <c r="CQ31" i="7"/>
  <c r="CN31" i="7"/>
  <c r="CR31" i="7" s="1"/>
  <c r="CK31" i="7"/>
  <c r="U31" i="7"/>
  <c r="K31" i="7"/>
  <c r="H31" i="7"/>
  <c r="E31" i="7"/>
  <c r="CQ30" i="7"/>
  <c r="CN30" i="7"/>
  <c r="CK30" i="7"/>
  <c r="CR30" i="7" s="1"/>
  <c r="P37" i="7" s="1"/>
  <c r="U30" i="7"/>
  <c r="P30" i="7"/>
  <c r="K30" i="7"/>
  <c r="H30" i="7"/>
  <c r="E30" i="7"/>
  <c r="L30" i="7" s="1"/>
  <c r="CQ29" i="7"/>
  <c r="CN29" i="7"/>
  <c r="CK29" i="7"/>
  <c r="CR29" i="7" s="1"/>
  <c r="U29" i="7"/>
  <c r="K29" i="7"/>
  <c r="H29" i="7"/>
  <c r="E29" i="7"/>
  <c r="CQ28" i="7"/>
  <c r="CN28" i="7"/>
  <c r="CK28" i="7"/>
  <c r="CR28" i="7" s="1"/>
  <c r="U28" i="7"/>
  <c r="K28" i="7"/>
  <c r="H28" i="7"/>
  <c r="E28" i="7"/>
  <c r="L28" i="7" s="1"/>
  <c r="CQ27" i="7"/>
  <c r="CN27" i="7"/>
  <c r="CK27" i="7"/>
  <c r="CR27" i="7" s="1"/>
  <c r="U27" i="7"/>
  <c r="K27" i="7"/>
  <c r="H27" i="7"/>
  <c r="E27" i="7"/>
  <c r="CQ22" i="7"/>
  <c r="CN22" i="7"/>
  <c r="CK22" i="7"/>
  <c r="CR22" i="7" s="1"/>
  <c r="BO22" i="7"/>
  <c r="BL22" i="7"/>
  <c r="BI22" i="7"/>
  <c r="BP22" i="7" s="1"/>
  <c r="AY22" i="7"/>
  <c r="AV22" i="7"/>
  <c r="AS22" i="7"/>
  <c r="K22" i="7"/>
  <c r="H22" i="7"/>
  <c r="L22" i="7" s="1"/>
  <c r="E22" i="7"/>
  <c r="CQ21" i="7"/>
  <c r="CN21" i="7"/>
  <c r="CR21" i="7" s="1"/>
  <c r="CK21" i="7"/>
  <c r="BO21" i="7"/>
  <c r="BL21" i="7"/>
  <c r="BI21" i="7"/>
  <c r="AY21" i="7"/>
  <c r="AV21" i="7"/>
  <c r="AZ21" i="7" s="1"/>
  <c r="AS21" i="7"/>
  <c r="L21" i="7"/>
  <c r="K21" i="7"/>
  <c r="H21" i="7"/>
  <c r="E21" i="7"/>
  <c r="CR20" i="7"/>
  <c r="CQ20" i="7"/>
  <c r="CN20" i="7"/>
  <c r="CK20" i="7"/>
  <c r="BP20" i="7"/>
  <c r="BO20" i="7"/>
  <c r="BL20" i="7"/>
  <c r="BI20" i="7"/>
  <c r="AY20" i="7"/>
  <c r="AV20" i="7"/>
  <c r="AS20" i="7"/>
  <c r="AZ20" i="7" s="1"/>
  <c r="K20" i="7"/>
  <c r="H20" i="7"/>
  <c r="E20" i="7"/>
  <c r="L20" i="7" s="1"/>
  <c r="CQ19" i="7"/>
  <c r="CN19" i="7"/>
  <c r="CK19" i="7"/>
  <c r="CR19" i="7" s="1"/>
  <c r="BP19" i="7"/>
  <c r="BO19" i="7"/>
  <c r="BL19" i="7"/>
  <c r="BI19" i="7"/>
  <c r="AY19" i="7"/>
  <c r="AV19" i="7"/>
  <c r="AS19" i="7"/>
  <c r="AZ19" i="7" s="1"/>
  <c r="K19" i="7"/>
  <c r="H19" i="7"/>
  <c r="E19" i="7"/>
  <c r="L19" i="7" s="1"/>
  <c r="CQ18" i="7"/>
  <c r="CN18" i="7"/>
  <c r="CK18" i="7"/>
  <c r="BO18" i="7"/>
  <c r="BL18" i="7"/>
  <c r="BI18" i="7"/>
  <c r="BP18" i="7" s="1"/>
  <c r="AY18" i="7"/>
  <c r="AV18" i="7"/>
  <c r="AS18" i="7"/>
  <c r="AZ18" i="7" s="1"/>
  <c r="L18" i="7"/>
  <c r="Q37" i="7" s="1"/>
  <c r="BV18" i="7" s="1"/>
  <c r="K18" i="7"/>
  <c r="H18" i="7"/>
  <c r="E18" i="7"/>
  <c r="CR17" i="7"/>
  <c r="CQ17" i="7"/>
  <c r="CN17" i="7"/>
  <c r="CK17" i="7"/>
  <c r="BO17" i="7"/>
  <c r="BL17" i="7"/>
  <c r="BI17" i="7"/>
  <c r="AY17" i="7"/>
  <c r="AV17" i="7"/>
  <c r="AZ17" i="7" s="1"/>
  <c r="AS17" i="7"/>
  <c r="K17" i="7"/>
  <c r="H17" i="7"/>
  <c r="E17" i="7"/>
  <c r="L17" i="7" s="1"/>
  <c r="CQ16" i="7"/>
  <c r="CN16" i="7"/>
  <c r="CK16" i="7"/>
  <c r="CR16" i="7" s="1"/>
  <c r="BP16" i="7"/>
  <c r="BO16" i="7"/>
  <c r="BL16" i="7"/>
  <c r="BI16" i="7"/>
  <c r="AY16" i="7"/>
  <c r="AV16" i="7"/>
  <c r="AS16" i="7"/>
  <c r="AZ16" i="7" s="1"/>
  <c r="K16" i="7"/>
  <c r="H16" i="7"/>
  <c r="E16" i="7"/>
  <c r="L16" i="7" s="1"/>
  <c r="CQ15" i="7"/>
  <c r="CN15" i="7"/>
  <c r="CK15" i="7"/>
  <c r="CR15" i="7" s="1"/>
  <c r="BO15" i="7"/>
  <c r="BL15" i="7"/>
  <c r="BI15" i="7"/>
  <c r="BP15" i="7" s="1"/>
  <c r="AZ15" i="7"/>
  <c r="AY15" i="7"/>
  <c r="AV15" i="7"/>
  <c r="AS15" i="7"/>
  <c r="K15" i="7"/>
  <c r="H15" i="7"/>
  <c r="E15" i="7"/>
  <c r="CQ14" i="7"/>
  <c r="CN14" i="7"/>
  <c r="CK14" i="7"/>
  <c r="BP14" i="7"/>
  <c r="BO14" i="7"/>
  <c r="BL14" i="7"/>
  <c r="BI14" i="7"/>
  <c r="AY14" i="7"/>
  <c r="AV14" i="7"/>
  <c r="AS14" i="7"/>
  <c r="L14" i="7"/>
  <c r="K14" i="7"/>
  <c r="H14" i="7"/>
  <c r="E14" i="7"/>
  <c r="CR13" i="7"/>
  <c r="CQ13" i="7"/>
  <c r="CN13" i="7"/>
  <c r="CK13" i="7"/>
  <c r="BO13" i="7"/>
  <c r="BL13" i="7"/>
  <c r="BI13" i="7"/>
  <c r="BP13" i="7" s="1"/>
  <c r="AZ13" i="7"/>
  <c r="AY13" i="7"/>
  <c r="AV13" i="7"/>
  <c r="AS13" i="7"/>
  <c r="K13" i="7"/>
  <c r="H13" i="7"/>
  <c r="E13" i="7"/>
  <c r="L13" i="7" s="1"/>
  <c r="CQ12" i="7"/>
  <c r="CN12" i="7"/>
  <c r="CK12" i="7"/>
  <c r="CR12" i="7" s="1"/>
  <c r="BP12" i="7"/>
  <c r="BO12" i="7"/>
  <c r="BL12" i="7"/>
  <c r="BI12" i="7"/>
  <c r="AY12" i="7"/>
  <c r="AV12" i="7"/>
  <c r="AS12" i="7"/>
  <c r="AZ12" i="7" s="1"/>
  <c r="K12" i="7"/>
  <c r="H12" i="7"/>
  <c r="E12" i="7"/>
  <c r="L12" i="7" s="1"/>
  <c r="CQ11" i="7"/>
  <c r="CN11" i="7"/>
  <c r="CK11" i="7"/>
  <c r="CR11" i="7" s="1"/>
  <c r="BO11" i="7"/>
  <c r="BL11" i="7"/>
  <c r="BI11" i="7"/>
  <c r="BP11" i="7" s="1"/>
  <c r="AY11" i="7"/>
  <c r="AV11" i="7"/>
  <c r="AS11" i="7"/>
  <c r="AZ11" i="7" s="1"/>
  <c r="L11" i="7"/>
  <c r="O30" i="7" s="1"/>
  <c r="K11" i="7"/>
  <c r="H11" i="7"/>
  <c r="E11" i="7"/>
  <c r="CR10" i="7"/>
  <c r="CQ10" i="7"/>
  <c r="CN10" i="7"/>
  <c r="CK10" i="7"/>
  <c r="BP10" i="7"/>
  <c r="BO10" i="7"/>
  <c r="BL10" i="7"/>
  <c r="BI10" i="7"/>
  <c r="AY10" i="7"/>
  <c r="AV10" i="7"/>
  <c r="AS10" i="7"/>
  <c r="AZ10" i="7" s="1"/>
  <c r="K10" i="7"/>
  <c r="H10" i="7"/>
  <c r="E10" i="7"/>
  <c r="L10" i="7" s="1"/>
  <c r="CQ9" i="7"/>
  <c r="CN9" i="7"/>
  <c r="CK9" i="7"/>
  <c r="CR9" i="7" s="1"/>
  <c r="BO9" i="7"/>
  <c r="BL9" i="7"/>
  <c r="BI9" i="7"/>
  <c r="BP9" i="7" s="1"/>
  <c r="AY9" i="7"/>
  <c r="AV9" i="7"/>
  <c r="AS9" i="7"/>
  <c r="AZ9" i="7" s="1"/>
  <c r="L9" i="7"/>
  <c r="O28" i="7" s="1"/>
  <c r="K9" i="7"/>
  <c r="H9" i="7"/>
  <c r="E9" i="7"/>
  <c r="CR8" i="7"/>
  <c r="CQ8" i="7"/>
  <c r="CN8" i="7"/>
  <c r="CK8" i="7"/>
  <c r="BO8" i="7"/>
  <c r="BL8" i="7"/>
  <c r="BI8" i="7"/>
  <c r="BP8" i="7" s="1"/>
  <c r="AY8" i="7"/>
  <c r="AV8" i="7"/>
  <c r="AS8" i="7"/>
  <c r="AZ8" i="7" s="1"/>
  <c r="K8" i="7"/>
  <c r="H8" i="7"/>
  <c r="E8" i="7"/>
  <c r="L8" i="7" s="1"/>
  <c r="C38" i="6"/>
  <c r="D39" i="6" s="1"/>
  <c r="C37" i="6"/>
  <c r="Q35" i="6"/>
  <c r="Q34" i="6"/>
  <c r="Q33" i="6"/>
  <c r="Q32" i="6"/>
  <c r="Q31" i="6"/>
  <c r="Q30" i="6"/>
  <c r="Q29" i="6"/>
  <c r="Q28" i="6"/>
  <c r="Q27" i="6"/>
  <c r="Q26" i="6"/>
  <c r="Q25" i="6"/>
  <c r="Q24" i="6"/>
  <c r="Q23" i="6"/>
  <c r="Q22" i="6"/>
  <c r="R21" i="6" s="1"/>
  <c r="Q21" i="6"/>
  <c r="Q20" i="6"/>
  <c r="Q19" i="6"/>
  <c r="Q18" i="6"/>
  <c r="Q17" i="6"/>
  <c r="Q16" i="6"/>
  <c r="Q15" i="6"/>
  <c r="Q14" i="6"/>
  <c r="Q13" i="6"/>
  <c r="Q12" i="6"/>
  <c r="Q11" i="6"/>
  <c r="Q10" i="6"/>
  <c r="Q9" i="6"/>
  <c r="Q8" i="6"/>
  <c r="Q7" i="6"/>
  <c r="Q6" i="6"/>
  <c r="R7" i="6" s="1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B44" i="5"/>
  <c r="AP43" i="5"/>
  <c r="AQ43" i="5" s="1"/>
  <c r="AP42" i="5"/>
  <c r="AQ42" i="5" s="1"/>
  <c r="AP41" i="5"/>
  <c r="AQ41" i="5" s="1"/>
  <c r="AP40" i="5"/>
  <c r="AQ40" i="5" s="1"/>
  <c r="AP39" i="5"/>
  <c r="AQ39" i="5" s="1"/>
  <c r="AP38" i="5"/>
  <c r="AQ38" i="5" s="1"/>
  <c r="AP37" i="5"/>
  <c r="AQ37" i="5" s="1"/>
  <c r="AP36" i="5"/>
  <c r="AQ36" i="5" s="1"/>
  <c r="AP35" i="5"/>
  <c r="AQ35" i="5" s="1"/>
  <c r="AP34" i="5"/>
  <c r="AQ34" i="5" s="1"/>
  <c r="AP33" i="5"/>
  <c r="AQ33" i="5" s="1"/>
  <c r="AP32" i="5"/>
  <c r="AQ32" i="5" s="1"/>
  <c r="AP31" i="5"/>
  <c r="AQ31" i="5" s="1"/>
  <c r="AP30" i="5"/>
  <c r="AQ30" i="5" s="1"/>
  <c r="AP29" i="5"/>
  <c r="AQ29" i="5" s="1"/>
  <c r="AQ21" i="5"/>
  <c r="AP21" i="5"/>
  <c r="R73" i="4"/>
  <c r="P74" i="4" s="1"/>
  <c r="S72" i="4"/>
  <c r="P72" i="4"/>
  <c r="C59" i="4"/>
  <c r="C62" i="4" s="1"/>
  <c r="E56" i="4"/>
  <c r="E19" i="4"/>
  <c r="C22" i="4" s="1"/>
  <c r="C25" i="4" s="1"/>
  <c r="M47" i="3"/>
  <c r="I47" i="3"/>
  <c r="E47" i="3"/>
  <c r="M46" i="3"/>
  <c r="I46" i="3"/>
  <c r="E46" i="3"/>
  <c r="M45" i="3"/>
  <c r="I45" i="3"/>
  <c r="E45" i="3"/>
  <c r="M44" i="3"/>
  <c r="I44" i="3"/>
  <c r="E44" i="3"/>
  <c r="M43" i="3"/>
  <c r="I43" i="3"/>
  <c r="E43" i="3"/>
  <c r="M42" i="3"/>
  <c r="I42" i="3"/>
  <c r="E42" i="3"/>
  <c r="M41" i="3"/>
  <c r="I41" i="3"/>
  <c r="E41" i="3"/>
  <c r="M40" i="3"/>
  <c r="I40" i="3"/>
  <c r="E40" i="3"/>
  <c r="M39" i="3"/>
  <c r="I39" i="3"/>
  <c r="E39" i="3"/>
  <c r="M38" i="3"/>
  <c r="I38" i="3"/>
  <c r="E38" i="3"/>
  <c r="M37" i="3"/>
  <c r="I37" i="3"/>
  <c r="E37" i="3"/>
  <c r="M36" i="3"/>
  <c r="I36" i="3"/>
  <c r="E36" i="3"/>
  <c r="M35" i="3"/>
  <c r="I35" i="3"/>
  <c r="E35" i="3"/>
  <c r="M34" i="3"/>
  <c r="I34" i="3"/>
  <c r="E34" i="3"/>
  <c r="M33" i="3"/>
  <c r="I33" i="3"/>
  <c r="E33" i="3"/>
  <c r="M32" i="3"/>
  <c r="I32" i="3"/>
  <c r="E32" i="3"/>
  <c r="M31" i="3"/>
  <c r="I31" i="3"/>
  <c r="E31" i="3"/>
  <c r="M30" i="3"/>
  <c r="I30" i="3"/>
  <c r="E30" i="3"/>
  <c r="M29" i="3"/>
  <c r="I29" i="3"/>
  <c r="E29" i="3"/>
  <c r="I28" i="3"/>
  <c r="E28" i="3"/>
  <c r="M27" i="3"/>
  <c r="I27" i="3"/>
  <c r="E27" i="3"/>
  <c r="M26" i="3"/>
  <c r="I26" i="3"/>
  <c r="E26" i="3"/>
  <c r="M25" i="3"/>
  <c r="I25" i="3"/>
  <c r="E25" i="3"/>
  <c r="M24" i="3"/>
  <c r="I24" i="3"/>
  <c r="E24" i="3"/>
  <c r="M23" i="3"/>
  <c r="I23" i="3"/>
  <c r="E23" i="3"/>
  <c r="M22" i="3"/>
  <c r="I22" i="3"/>
  <c r="E22" i="3"/>
  <c r="M21" i="3"/>
  <c r="I21" i="3"/>
  <c r="E21" i="3"/>
  <c r="M20" i="3"/>
  <c r="I20" i="3"/>
  <c r="E20" i="3"/>
  <c r="I19" i="3"/>
  <c r="E19" i="3"/>
  <c r="M18" i="3"/>
  <c r="I18" i="3"/>
  <c r="E18" i="3"/>
  <c r="M17" i="3"/>
  <c r="I17" i="3"/>
  <c r="E17" i="3"/>
  <c r="M16" i="3"/>
  <c r="I16" i="3"/>
  <c r="E16" i="3"/>
  <c r="M15" i="3"/>
  <c r="I15" i="3"/>
  <c r="E15" i="3"/>
  <c r="M14" i="3"/>
  <c r="I14" i="3"/>
  <c r="E14" i="3"/>
  <c r="M13" i="3"/>
  <c r="I13" i="3"/>
  <c r="E13" i="3"/>
  <c r="M12" i="3"/>
  <c r="I12" i="3"/>
  <c r="E12" i="3"/>
  <c r="M11" i="3"/>
  <c r="I11" i="3"/>
  <c r="E11" i="3"/>
  <c r="M10" i="3"/>
  <c r="I10" i="3"/>
  <c r="E10" i="3"/>
  <c r="M9" i="3"/>
  <c r="I9" i="3"/>
  <c r="E9" i="3"/>
  <c r="M8" i="3"/>
  <c r="M48" i="3" s="1"/>
  <c r="I8" i="3"/>
  <c r="E8" i="3"/>
  <c r="M7" i="3"/>
  <c r="I7" i="3"/>
  <c r="E7" i="3"/>
  <c r="M6" i="3"/>
  <c r="I6" i="3"/>
  <c r="E6" i="3"/>
  <c r="S20" i="2"/>
  <c r="Q41" i="7" l="1"/>
  <c r="BV22" i="7" s="1"/>
  <c r="O41" i="7"/>
  <c r="P36" i="7"/>
  <c r="Q27" i="7"/>
  <c r="O27" i="7"/>
  <c r="BB11" i="7"/>
  <c r="BT11" i="7"/>
  <c r="BW11" i="7" s="1"/>
  <c r="BT12" i="7"/>
  <c r="BW12" i="7" s="1"/>
  <c r="BT13" i="7"/>
  <c r="BW13" i="7" s="1"/>
  <c r="Q36" i="7"/>
  <c r="BV17" i="7" s="1"/>
  <c r="O36" i="7"/>
  <c r="Q40" i="7"/>
  <c r="BV21" i="7" s="1"/>
  <c r="P29" i="7"/>
  <c r="P28" i="7"/>
  <c r="P27" i="7"/>
  <c r="BB8" i="7"/>
  <c r="BT8" i="7"/>
  <c r="BT9" i="7"/>
  <c r="BW9" i="7" s="1"/>
  <c r="BB10" i="7"/>
  <c r="BT10" i="7"/>
  <c r="BW10" i="7" s="1"/>
  <c r="Q31" i="7"/>
  <c r="BV12" i="7" s="1"/>
  <c r="O31" i="7"/>
  <c r="N12" i="7"/>
  <c r="BT19" i="7"/>
  <c r="BW19" i="7" s="1"/>
  <c r="N16" i="7"/>
  <c r="O35" i="7"/>
  <c r="O39" i="7"/>
  <c r="Q39" i="7"/>
  <c r="BV20" i="7" s="1"/>
  <c r="N20" i="7"/>
  <c r="Q29" i="7"/>
  <c r="BV10" i="7" s="1"/>
  <c r="O29" i="7"/>
  <c r="N10" i="7"/>
  <c r="O32" i="7"/>
  <c r="N13" i="7"/>
  <c r="BT16" i="7"/>
  <c r="BW16" i="7" s="1"/>
  <c r="N19" i="7"/>
  <c r="BT20" i="7"/>
  <c r="BW20" i="7" s="1"/>
  <c r="BT21" i="7"/>
  <c r="BW21" i="7" s="1"/>
  <c r="P40" i="7"/>
  <c r="P31" i="7"/>
  <c r="P33" i="7"/>
  <c r="P39" i="7"/>
  <c r="O38" i="7"/>
  <c r="O40" i="7"/>
  <c r="AG57" i="7"/>
  <c r="N11" i="7"/>
  <c r="BB13" i="7"/>
  <c r="AZ14" i="7"/>
  <c r="BB12" i="7" s="1"/>
  <c r="L15" i="7"/>
  <c r="BT18" i="7"/>
  <c r="BW18" i="7" s="1"/>
  <c r="CR18" i="7"/>
  <c r="N21" i="7"/>
  <c r="Q28" i="7"/>
  <c r="BV9" i="7" s="1"/>
  <c r="Q30" i="7"/>
  <c r="BV11" i="7" s="1"/>
  <c r="L35" i="7"/>
  <c r="Q38" i="7"/>
  <c r="BV19" i="7" s="1"/>
  <c r="AH50" i="7"/>
  <c r="AG51" i="7"/>
  <c r="O33" i="7"/>
  <c r="N14" i="7"/>
  <c r="Q33" i="7"/>
  <c r="BV14" i="7" s="1"/>
  <c r="CR14" i="7"/>
  <c r="BP21" i="7"/>
  <c r="BR21" i="7" s="1"/>
  <c r="CR34" i="7"/>
  <c r="L39" i="7"/>
  <c r="L41" i="7"/>
  <c r="AI50" i="7"/>
  <c r="N56" i="7"/>
  <c r="AG50" i="7"/>
  <c r="BT50" i="7"/>
  <c r="AI55" i="7"/>
  <c r="BV55" i="7" s="1"/>
  <c r="AG55" i="7"/>
  <c r="BT15" i="7"/>
  <c r="BW15" i="7" s="1"/>
  <c r="BP17" i="7"/>
  <c r="O37" i="7"/>
  <c r="N18" i="7"/>
  <c r="BR20" i="7"/>
  <c r="AZ22" i="7"/>
  <c r="L27" i="7"/>
  <c r="N27" i="7" s="1"/>
  <c r="L29" i="7"/>
  <c r="L31" i="7"/>
  <c r="P34" i="7"/>
  <c r="P38" i="7"/>
  <c r="CR40" i="7"/>
  <c r="Q35" i="7" s="1"/>
  <c r="BV16" i="7" s="1"/>
  <c r="AI58" i="7"/>
  <c r="BV58" i="7" s="1"/>
  <c r="AG58" i="7"/>
  <c r="AH60" i="7"/>
  <c r="AI63" i="7"/>
  <c r="BV63" i="7" s="1"/>
  <c r="AG63" i="7"/>
  <c r="BP64" i="7"/>
  <c r="BR64" i="7" s="1"/>
  <c r="P70" i="7"/>
  <c r="AZ51" i="7"/>
  <c r="BT52" i="7"/>
  <c r="BW52" i="7" s="1"/>
  <c r="AD54" i="7"/>
  <c r="AF50" i="7" s="1"/>
  <c r="AZ54" i="7"/>
  <c r="BB53" i="7" s="1"/>
  <c r="CR54" i="7"/>
  <c r="AD57" i="7"/>
  <c r="AZ57" i="7"/>
  <c r="BB56" i="7" s="1"/>
  <c r="CR57" i="7"/>
  <c r="BT59" i="7"/>
  <c r="BW59" i="7" s="1"/>
  <c r="AI60" i="7"/>
  <c r="BV60" i="7" s="1"/>
  <c r="BT60" i="7"/>
  <c r="BW60" i="7" s="1"/>
  <c r="AD62" i="7"/>
  <c r="AZ62" i="7"/>
  <c r="CR62" i="7"/>
  <c r="P74" i="7"/>
  <c r="P76" i="7"/>
  <c r="N76" i="7"/>
  <c r="P78" i="7"/>
  <c r="P80" i="7"/>
  <c r="N80" i="7"/>
  <c r="P82" i="7"/>
  <c r="P84" i="7"/>
  <c r="N84" i="7"/>
  <c r="AI52" i="7"/>
  <c r="BV52" i="7" s="1"/>
  <c r="AG52" i="7"/>
  <c r="BP52" i="7"/>
  <c r="BR59" i="7" s="1"/>
  <c r="AI53" i="7"/>
  <c r="BV53" i="7" s="1"/>
  <c r="AG53" i="7"/>
  <c r="BP53" i="7"/>
  <c r="BT53" i="7" s="1"/>
  <c r="BW53" i="7" s="1"/>
  <c r="L54" i="7"/>
  <c r="N57" i="7" s="1"/>
  <c r="AH56" i="7"/>
  <c r="AI59" i="7"/>
  <c r="BV59" i="7" s="1"/>
  <c r="AG59" i="7"/>
  <c r="AG61" i="7"/>
  <c r="AI61" i="7"/>
  <c r="BV61" i="7" s="1"/>
  <c r="BX61" i="7" s="1"/>
  <c r="N61" i="7"/>
  <c r="AI62" i="7"/>
  <c r="BV62" i="7" s="1"/>
  <c r="BR63" i="7"/>
  <c r="AH64" i="7"/>
  <c r="R72" i="7"/>
  <c r="R71" i="7"/>
  <c r="R70" i="7"/>
  <c r="P71" i="7"/>
  <c r="AH51" i="7"/>
  <c r="CR51" i="7"/>
  <c r="CR52" i="7"/>
  <c r="BT55" i="7"/>
  <c r="BW55" i="7" s="1"/>
  <c r="AI56" i="7"/>
  <c r="BV56" i="7" s="1"/>
  <c r="BT56" i="7"/>
  <c r="BW56" i="7" s="1"/>
  <c r="AD58" i="7"/>
  <c r="AZ58" i="7"/>
  <c r="CR58" i="7"/>
  <c r="BT63" i="7"/>
  <c r="BW63" i="7" s="1"/>
  <c r="AI64" i="7"/>
  <c r="BV64" i="7" s="1"/>
  <c r="N72" i="7"/>
  <c r="P72" i="7"/>
  <c r="P75" i="7"/>
  <c r="P77" i="7"/>
  <c r="P79" i="7"/>
  <c r="P81" i="7"/>
  <c r="P83" i="7"/>
  <c r="D41" i="6"/>
  <c r="R6" i="6"/>
  <c r="R22" i="6"/>
  <c r="AP44" i="5"/>
  <c r="AQ44" i="5" s="1"/>
  <c r="BX53" i="7" l="1"/>
  <c r="BX60" i="7"/>
  <c r="BR56" i="7"/>
  <c r="N73" i="7"/>
  <c r="BX18" i="7"/>
  <c r="BR57" i="7"/>
  <c r="BR51" i="7"/>
  <c r="N39" i="7"/>
  <c r="BX21" i="7"/>
  <c r="CA19" i="7"/>
  <c r="BX19" i="7"/>
  <c r="N28" i="7"/>
  <c r="BX13" i="7"/>
  <c r="BV8" i="7"/>
  <c r="N83" i="7"/>
  <c r="N79" i="7"/>
  <c r="N75" i="7"/>
  <c r="BB64" i="7"/>
  <c r="BB61" i="7"/>
  <c r="AF58" i="7"/>
  <c r="AH58" i="7"/>
  <c r="BX55" i="7"/>
  <c r="N62" i="7"/>
  <c r="N59" i="7"/>
  <c r="BR55" i="7"/>
  <c r="N53" i="7"/>
  <c r="N52" i="7"/>
  <c r="BB62" i="7"/>
  <c r="BT62" i="7"/>
  <c r="BW62" i="7" s="1"/>
  <c r="AF57" i="7"/>
  <c r="AH57" i="7"/>
  <c r="BB51" i="7"/>
  <c r="BT51" i="7"/>
  <c r="BW51" i="7" s="1"/>
  <c r="BB59" i="7"/>
  <c r="BR54" i="7"/>
  <c r="BB22" i="7"/>
  <c r="BT22" i="7"/>
  <c r="BW22" i="7" s="1"/>
  <c r="BR17" i="7"/>
  <c r="AF53" i="7"/>
  <c r="BB50" i="7"/>
  <c r="N64" i="7"/>
  <c r="P32" i="7"/>
  <c r="N32" i="7"/>
  <c r="BR16" i="7"/>
  <c r="AF52" i="7"/>
  <c r="O34" i="7"/>
  <c r="N15" i="7"/>
  <c r="Q34" i="7"/>
  <c r="BV15" i="7" s="1"/>
  <c r="BX15" i="7" s="1"/>
  <c r="N9" i="7"/>
  <c r="N31" i="7"/>
  <c r="BB21" i="7"/>
  <c r="BB16" i="7"/>
  <c r="Q32" i="7"/>
  <c r="BV13" i="7" s="1"/>
  <c r="BB18" i="7"/>
  <c r="BB9" i="7"/>
  <c r="N29" i="7"/>
  <c r="BR18" i="7"/>
  <c r="N17" i="7"/>
  <c r="BR9" i="7"/>
  <c r="N36" i="7"/>
  <c r="BB58" i="7"/>
  <c r="BT58" i="7"/>
  <c r="BW58" i="7" s="1"/>
  <c r="AF54" i="7"/>
  <c r="AH54" i="7"/>
  <c r="AF59" i="7"/>
  <c r="AF60" i="7"/>
  <c r="BR62" i="7"/>
  <c r="BT64" i="7"/>
  <c r="BW64" i="7" s="1"/>
  <c r="AF61" i="7"/>
  <c r="N71" i="7"/>
  <c r="AF64" i="7"/>
  <c r="AI54" i="7"/>
  <c r="BV54" i="7" s="1"/>
  <c r="N54" i="7"/>
  <c r="AG54" i="7"/>
  <c r="N50" i="7"/>
  <c r="N82" i="7"/>
  <c r="N78" i="7"/>
  <c r="N74" i="7"/>
  <c r="AF62" i="7"/>
  <c r="AH62" i="7"/>
  <c r="BX59" i="7"/>
  <c r="N70" i="7"/>
  <c r="N63" i="7"/>
  <c r="N35" i="7"/>
  <c r="P35" i="7"/>
  <c r="N34" i="7"/>
  <c r="BW50" i="7"/>
  <c r="CA53" i="7" s="1"/>
  <c r="N60" i="7"/>
  <c r="BV50" i="7"/>
  <c r="N51" i="7"/>
  <c r="AF55" i="7"/>
  <c r="BT14" i="7"/>
  <c r="BW14" i="7" s="1"/>
  <c r="BB14" i="7"/>
  <c r="AI57" i="7"/>
  <c r="BV57" i="7" s="1"/>
  <c r="N33" i="7"/>
  <c r="BX20" i="7"/>
  <c r="BX16" i="7"/>
  <c r="CA16" i="7"/>
  <c r="BR10" i="7"/>
  <c r="BR15" i="7"/>
  <c r="BX9" i="7"/>
  <c r="BT17" i="7"/>
  <c r="BW17" i="7" s="1"/>
  <c r="BX12" i="7"/>
  <c r="N8" i="7"/>
  <c r="BR19" i="7"/>
  <c r="BX63" i="7"/>
  <c r="BB57" i="7"/>
  <c r="BT57" i="7"/>
  <c r="BW57" i="7" s="1"/>
  <c r="BX52" i="7"/>
  <c r="N30" i="7"/>
  <c r="N41" i="7"/>
  <c r="BB63" i="7"/>
  <c r="N81" i="7"/>
  <c r="N77" i="7"/>
  <c r="BX56" i="7"/>
  <c r="BR61" i="7"/>
  <c r="BR60" i="7"/>
  <c r="AF56" i="7"/>
  <c r="BR53" i="7"/>
  <c r="BR52" i="7"/>
  <c r="BR50" i="7"/>
  <c r="AF51" i="7"/>
  <c r="BB60" i="7"/>
  <c r="BB54" i="7"/>
  <c r="BT54" i="7"/>
  <c r="BW54" i="7" s="1"/>
  <c r="CA52" i="7" s="1"/>
  <c r="BB52" i="7"/>
  <c r="N58" i="7"/>
  <c r="N38" i="7"/>
  <c r="CA15" i="7"/>
  <c r="N55" i="7"/>
  <c r="BB55" i="7"/>
  <c r="AF63" i="7"/>
  <c r="BR58" i="7"/>
  <c r="N37" i="7"/>
  <c r="N40" i="7"/>
  <c r="BB20" i="7"/>
  <c r="BR14" i="7"/>
  <c r="BR12" i="7"/>
  <c r="BR8" i="7"/>
  <c r="BB19" i="7"/>
  <c r="BR13" i="7"/>
  <c r="BX10" i="7"/>
  <c r="BU10" i="7"/>
  <c r="BW8" i="7"/>
  <c r="BU11" i="7"/>
  <c r="BU9" i="7"/>
  <c r="BR22" i="7"/>
  <c r="BB17" i="7"/>
  <c r="BB15" i="7"/>
  <c r="BX11" i="7"/>
  <c r="CA11" i="7"/>
  <c r="N22" i="7"/>
  <c r="BR11" i="7"/>
  <c r="BU51" i="7" l="1"/>
  <c r="CA8" i="7"/>
  <c r="BX8" i="7"/>
  <c r="CA56" i="7"/>
  <c r="BX57" i="7"/>
  <c r="CA57" i="7"/>
  <c r="CA17" i="7"/>
  <c r="BX17" i="7"/>
  <c r="BX14" i="7"/>
  <c r="CA14" i="7"/>
  <c r="AJ53" i="7"/>
  <c r="BU50" i="7"/>
  <c r="CA59" i="7"/>
  <c r="CA22" i="7"/>
  <c r="BX22" i="7"/>
  <c r="CA51" i="7"/>
  <c r="BX51" i="7"/>
  <c r="CA62" i="7"/>
  <c r="BX62" i="7"/>
  <c r="CA55" i="7"/>
  <c r="R27" i="7"/>
  <c r="CC19" i="7"/>
  <c r="CA60" i="7"/>
  <c r="CA64" i="7"/>
  <c r="BX64" i="7"/>
  <c r="CA9" i="7"/>
  <c r="AJ50" i="7"/>
  <c r="BU53" i="7"/>
  <c r="R28" i="7"/>
  <c r="CA13" i="7"/>
  <c r="CA21" i="7"/>
  <c r="CA54" i="7"/>
  <c r="BX54" i="7"/>
  <c r="BU52" i="7"/>
  <c r="R29" i="7"/>
  <c r="CC10" i="7"/>
  <c r="BU8" i="7"/>
  <c r="CA10" i="7"/>
  <c r="CA63" i="7"/>
  <c r="CA12" i="7"/>
  <c r="CA20" i="7"/>
  <c r="AJ52" i="7"/>
  <c r="AJ51" i="7"/>
  <c r="CA50" i="7"/>
  <c r="BX50" i="7"/>
  <c r="CC56" i="7" s="1"/>
  <c r="CA61" i="7"/>
  <c r="CA58" i="7"/>
  <c r="BX58" i="7"/>
  <c r="CC58" i="7" s="1"/>
  <c r="R30" i="7"/>
  <c r="CA18" i="7"/>
  <c r="CB8" i="7" l="1"/>
  <c r="CC8" i="7"/>
  <c r="CC21" i="7"/>
  <c r="CC12" i="7"/>
  <c r="CC11" i="7"/>
  <c r="CC51" i="7"/>
  <c r="CC14" i="7"/>
  <c r="CB50" i="7"/>
  <c r="CB52" i="7" s="1"/>
  <c r="CC50" i="7"/>
  <c r="CC61" i="7"/>
  <c r="CC54" i="7"/>
  <c r="CC53" i="7"/>
  <c r="CC59" i="7"/>
  <c r="CC13" i="7"/>
  <c r="CC20" i="7"/>
  <c r="CC57" i="7"/>
  <c r="CC60" i="7"/>
  <c r="CC55" i="7"/>
  <c r="CC52" i="7"/>
  <c r="CC63" i="7"/>
  <c r="CC9" i="7"/>
  <c r="CC16" i="7"/>
  <c r="CC64" i="7"/>
  <c r="CC18" i="7"/>
  <c r="CC62" i="7"/>
  <c r="CC22" i="7"/>
  <c r="CC17" i="7"/>
  <c r="CC15" i="7"/>
  <c r="C36" i="2" l="1"/>
  <c r="B36" i="2"/>
  <c r="F35" i="2"/>
  <c r="E35" i="2"/>
  <c r="D35" i="2"/>
  <c r="F34" i="2"/>
  <c r="E34" i="2"/>
  <c r="D34" i="2"/>
  <c r="F33" i="2"/>
  <c r="E33" i="2"/>
  <c r="D33" i="2"/>
  <c r="F32" i="2"/>
  <c r="E32" i="2"/>
  <c r="D32" i="2"/>
  <c r="F31" i="2"/>
  <c r="E31" i="2"/>
  <c r="D31" i="2"/>
  <c r="F30" i="2"/>
  <c r="E30" i="2"/>
  <c r="D30" i="2"/>
  <c r="F29" i="2"/>
  <c r="E29" i="2"/>
  <c r="D29" i="2"/>
  <c r="F28" i="2"/>
  <c r="E28" i="2"/>
  <c r="D28" i="2"/>
  <c r="F27" i="2"/>
  <c r="E27" i="2"/>
  <c r="D27" i="2"/>
  <c r="F26" i="2"/>
  <c r="E26" i="2"/>
  <c r="D26" i="2"/>
  <c r="F25" i="2"/>
  <c r="E25" i="2"/>
  <c r="D25" i="2"/>
  <c r="F24" i="2"/>
  <c r="E24" i="2"/>
  <c r="D24" i="2"/>
  <c r="F23" i="2"/>
  <c r="E23" i="2"/>
  <c r="D23" i="2"/>
  <c r="F22" i="2"/>
  <c r="E22" i="2"/>
  <c r="D22" i="2"/>
  <c r="F21" i="2"/>
  <c r="E21" i="2"/>
  <c r="D21" i="2"/>
  <c r="F20" i="2"/>
  <c r="E20" i="2"/>
  <c r="D20" i="2"/>
  <c r="F19" i="2"/>
  <c r="E19" i="2"/>
  <c r="D19" i="2"/>
  <c r="F18" i="2"/>
  <c r="E18" i="2"/>
  <c r="D18" i="2"/>
  <c r="F17" i="2"/>
  <c r="E17" i="2"/>
  <c r="D17" i="2"/>
  <c r="F16" i="2"/>
  <c r="E16" i="2"/>
  <c r="D16" i="2"/>
  <c r="F15" i="2"/>
  <c r="E15" i="2"/>
  <c r="D15" i="2"/>
  <c r="F14" i="2"/>
  <c r="E14" i="2"/>
  <c r="D14" i="2"/>
  <c r="F13" i="2"/>
  <c r="E13" i="2"/>
  <c r="D13" i="2"/>
  <c r="F12" i="2"/>
  <c r="E12" i="2"/>
  <c r="D12" i="2"/>
  <c r="F11" i="2"/>
  <c r="E11" i="2"/>
  <c r="D11" i="2"/>
  <c r="F10" i="2"/>
  <c r="E10" i="2"/>
  <c r="D10" i="2"/>
  <c r="F9" i="2"/>
  <c r="E9" i="2"/>
  <c r="D9" i="2"/>
  <c r="F8" i="2"/>
  <c r="E8" i="2"/>
  <c r="D8" i="2"/>
  <c r="F7" i="2"/>
  <c r="E7" i="2"/>
  <c r="D7" i="2"/>
  <c r="F6" i="2"/>
  <c r="E6" i="2"/>
  <c r="D6" i="2"/>
  <c r="U20" i="2" l="1"/>
  <c r="D36" i="2"/>
  <c r="E36" i="2"/>
  <c r="F36" i="2"/>
  <c r="Q20" i="2" l="1"/>
  <c r="K15" i="2" s="1"/>
  <c r="Q12" i="2"/>
  <c r="T20" i="2"/>
  <c r="T21" i="2" s="1"/>
  <c r="Q21" i="2"/>
  <c r="R21" i="2" s="1"/>
  <c r="Q13" i="2"/>
  <c r="Q16" i="2" l="1"/>
  <c r="Q17" i="2"/>
  <c r="O36" i="18" l="1"/>
  <c r="O37" i="18"/>
  <c r="O35" i="18"/>
</calcChain>
</file>

<file path=xl/sharedStrings.xml><?xml version="1.0" encoding="utf-8"?>
<sst xmlns="http://schemas.openxmlformats.org/spreadsheetml/2006/main" count="2236" uniqueCount="461">
  <si>
    <t xml:space="preserve">Tabel Hasil Uji Coba Instrumen Minat Bermain Bola Basket </t>
  </si>
  <si>
    <t>No. Resp</t>
  </si>
  <si>
    <t>Nomor Item</t>
  </si>
  <si>
    <t>Y</t>
  </si>
  <si>
    <t>Y2</t>
  </si>
  <si>
    <t>∑X</t>
  </si>
  <si>
    <t>∑X2</t>
  </si>
  <si>
    <t>∑XY</t>
  </si>
  <si>
    <t>Contoh Perhitungan Validitas Angket Variabel Minat Butir Nomor 1</t>
  </si>
  <si>
    <t>Resp.</t>
  </si>
  <si>
    <t>X</t>
  </si>
  <si>
    <r>
      <t>X</t>
    </r>
    <r>
      <rPr>
        <vertAlign val="superscript"/>
        <sz val="11"/>
        <color theme="1"/>
        <rFont val="Times New Roman"/>
        <family val="1"/>
      </rPr>
      <t>2</t>
    </r>
  </si>
  <si>
    <r>
      <t>Y</t>
    </r>
    <r>
      <rPr>
        <vertAlign val="superscript"/>
        <sz val="11"/>
        <color theme="1"/>
        <rFont val="Times New Roman"/>
        <family val="1"/>
      </rPr>
      <t>2</t>
    </r>
  </si>
  <si>
    <r>
      <t>∑</t>
    </r>
    <r>
      <rPr>
        <sz val="12"/>
        <color theme="1"/>
        <rFont val="Times New Roman"/>
        <family val="1"/>
      </rPr>
      <t>XY</t>
    </r>
  </si>
  <si>
    <r>
      <t>r</t>
    </r>
    <r>
      <rPr>
        <vertAlign val="subscript"/>
        <sz val="11"/>
        <color theme="1"/>
        <rFont val="Times New Roman"/>
        <family val="1"/>
      </rPr>
      <t>xy</t>
    </r>
  </si>
  <si>
    <t>=</t>
  </si>
  <si>
    <t>N. ∑XY - ∑X∑Y</t>
  </si>
  <si>
    <r>
      <t xml:space="preserve">  {N.∑X</t>
    </r>
    <r>
      <rPr>
        <vertAlign val="super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-(∑X)</t>
    </r>
    <r>
      <rPr>
        <vertAlign val="super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}{N. ∑Y</t>
    </r>
    <r>
      <rPr>
        <vertAlign val="super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 xml:space="preserve"> - (∑Y)</t>
    </r>
    <r>
      <rPr>
        <vertAlign val="super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}</t>
    </r>
  </si>
  <si>
    <t>30 . 13060 - 99 . 3925</t>
  </si>
  <si>
    <t>Jml</t>
  </si>
  <si>
    <t>Hasil perhitungan dibandingkan dengan nilai tabel korelasi product</t>
  </si>
  <si>
    <t>moment dengan N = 30 dan taraf signifikansi 0,05 sebesar 0,361.</t>
  </si>
  <si>
    <t>Hasil Perhitunagn Validitas Angket Variabel Minat</t>
  </si>
  <si>
    <t>No.</t>
  </si>
  <si>
    <t>∑Y</t>
  </si>
  <si>
    <t>N</t>
  </si>
  <si>
    <t>r hit</t>
  </si>
  <si>
    <t>t tbl</t>
  </si>
  <si>
    <t>Keterangan</t>
  </si>
  <si>
    <t>Lampiran 8. Perhitungan Validitas Angket Minat Siswa</t>
  </si>
  <si>
    <t>Lampiran 9. Hasil Perhitungan Validitas Angket Minat Siswa</t>
  </si>
  <si>
    <t>Perhitungan Reliabilitas Angket Variabel Minat</t>
  </si>
  <si>
    <t>1. Mencari varians tiap butir soal</t>
  </si>
  <si>
    <t>Contoh perhitungan  varians butir nomor 1</t>
  </si>
  <si>
    <t>-</t>
  </si>
  <si>
    <t>n</t>
  </si>
  <si>
    <t>Hasil perhitungan varians butir seluruh soal</t>
  </si>
  <si>
    <t>2. Mencari jumlah varians</t>
  </si>
  <si>
    <t>3. Mencari varians total</t>
  </si>
  <si>
    <t>dimasukan kedalam rumus alpha:</t>
  </si>
  <si>
    <t>k</t>
  </si>
  <si>
    <t>1-</t>
  </si>
  <si>
    <t>k-1</t>
  </si>
  <si>
    <t>x</t>
  </si>
  <si>
    <t>(1-</t>
  </si>
  <si>
    <t>)</t>
  </si>
  <si>
    <r>
      <t>Karena harga r</t>
    </r>
    <r>
      <rPr>
        <vertAlign val="subscript"/>
        <sz val="11"/>
        <color theme="1"/>
        <rFont val="Times New Roman"/>
        <family val="1"/>
      </rPr>
      <t>11</t>
    </r>
    <r>
      <rPr>
        <sz val="11"/>
        <color theme="1"/>
        <rFont val="Times New Roman"/>
        <family val="1"/>
      </rPr>
      <t xml:space="preserve"> &gt; r-tabel atau 0,941 &gt; 0,361, maka dapat</t>
    </r>
  </si>
  <si>
    <t>disimpulkan bahwa angket sudah reliabel</t>
  </si>
  <si>
    <t>Tabel Hasil Instrumen Minat Bermain Bola Basket Kelompok DI</t>
  </si>
  <si>
    <t>Tabel Hasil Instrumen Minat Bermain Bola Basket Kelompok TGfU</t>
  </si>
  <si>
    <r>
      <t>Y</t>
    </r>
    <r>
      <rPr>
        <vertAlign val="superscript"/>
        <sz val="10"/>
        <color theme="1"/>
        <rFont val="Times New Roman"/>
        <family val="1"/>
      </rPr>
      <t>2</t>
    </r>
  </si>
  <si>
    <t>Lampiran 10. Perhitungan Reliabilitas Angket Variabel Minat</t>
  </si>
  <si>
    <r>
      <t>∑X</t>
    </r>
    <r>
      <rPr>
        <vertAlign val="superscript"/>
        <sz val="11"/>
        <color theme="1"/>
        <rFont val="Times New Roman"/>
        <family val="1"/>
      </rPr>
      <t>2</t>
    </r>
  </si>
  <si>
    <r>
      <t>(∑X)</t>
    </r>
    <r>
      <rPr>
        <vertAlign val="superscript"/>
        <sz val="11"/>
        <color theme="1"/>
        <rFont val="Times New Roman"/>
        <family val="1"/>
      </rPr>
      <t>2</t>
    </r>
  </si>
  <si>
    <r>
      <t>(99)</t>
    </r>
    <r>
      <rPr>
        <vertAlign val="superscript"/>
        <sz val="11"/>
        <color theme="1"/>
        <rFont val="Times New Roman"/>
        <family val="1"/>
      </rPr>
      <t>2</t>
    </r>
  </si>
  <si>
    <r>
      <t>∑Y</t>
    </r>
    <r>
      <rPr>
        <vertAlign val="superscript"/>
        <sz val="11"/>
        <color theme="1"/>
        <rFont val="Times New Roman"/>
        <family val="1"/>
      </rPr>
      <t>2</t>
    </r>
  </si>
  <si>
    <r>
      <t>(∑Y)</t>
    </r>
    <r>
      <rPr>
        <vertAlign val="superscript"/>
        <sz val="11"/>
        <color theme="1"/>
        <rFont val="Times New Roman"/>
        <family val="1"/>
      </rPr>
      <t>2</t>
    </r>
  </si>
  <si>
    <r>
      <t>(3579)</t>
    </r>
    <r>
      <rPr>
        <vertAlign val="superscript"/>
        <sz val="11"/>
        <color theme="1"/>
        <rFont val="Times New Roman"/>
        <family val="1"/>
      </rPr>
      <t>2</t>
    </r>
  </si>
  <si>
    <r>
      <t>r</t>
    </r>
    <r>
      <rPr>
        <b/>
        <vertAlign val="subscript"/>
        <sz val="11"/>
        <color theme="1"/>
        <rFont val="Times New Roman"/>
        <family val="1"/>
      </rPr>
      <t>11</t>
    </r>
  </si>
  <si>
    <t>Lampiran 11. Hasil Angket Variabel Minat</t>
  </si>
  <si>
    <t>Taufik Trisnadi</t>
  </si>
  <si>
    <t>L</t>
  </si>
  <si>
    <t>Kelompok</t>
  </si>
  <si>
    <t>Nama</t>
  </si>
  <si>
    <t>JK</t>
  </si>
  <si>
    <t>Skor Minat</t>
  </si>
  <si>
    <t>Tingkat Minat</t>
  </si>
  <si>
    <t>No</t>
  </si>
  <si>
    <t>TM</t>
  </si>
  <si>
    <t>Pre</t>
  </si>
  <si>
    <t>Post</t>
  </si>
  <si>
    <t>r</t>
  </si>
  <si>
    <t>Luhur Setiaji</t>
  </si>
  <si>
    <t>DI</t>
  </si>
  <si>
    <t>Silmi  Dhiyau Rizki</t>
  </si>
  <si>
    <t>P</t>
  </si>
  <si>
    <t>Nur  Akhitajudin</t>
  </si>
  <si>
    <t>Nuryadi</t>
  </si>
  <si>
    <t>Agung Ginanjar</t>
  </si>
  <si>
    <t>Shinta Yustianingsih</t>
  </si>
  <si>
    <t>Mariah</t>
  </si>
  <si>
    <t>Fitriyani</t>
  </si>
  <si>
    <t>Dimas Nur Maulana</t>
  </si>
  <si>
    <t>Ade Prasetyo</t>
  </si>
  <si>
    <t>Ira Wulandari</t>
  </si>
  <si>
    <t>Rois Suriyah</t>
  </si>
  <si>
    <t>Shandika Willy Pratama</t>
  </si>
  <si>
    <t xml:space="preserve">Ika Rahayu </t>
  </si>
  <si>
    <t>Laela Khaerotun Nisa</t>
  </si>
  <si>
    <t>Indra Kristianto</t>
  </si>
  <si>
    <t>TGfU</t>
  </si>
  <si>
    <t>Jesika Ameliani</t>
  </si>
  <si>
    <t>Anisah Nur Hasanah</t>
  </si>
  <si>
    <t>Dyah Anggi Lestari</t>
  </si>
  <si>
    <t>Mirna W. Aini</t>
  </si>
  <si>
    <t>Deren</t>
  </si>
  <si>
    <t>Siska Mulyani</t>
  </si>
  <si>
    <t>Irena Febriana Putri</t>
  </si>
  <si>
    <t>Indra Rozi W</t>
  </si>
  <si>
    <t>Fikri Ramdhani</t>
  </si>
  <si>
    <t>Ertivita Rahayu</t>
  </si>
  <si>
    <t>Fauzi R. A</t>
  </si>
  <si>
    <t>Siti Nur Azlina</t>
  </si>
  <si>
    <t>Rafli Husein</t>
  </si>
  <si>
    <t>Indri Kristiana</t>
  </si>
  <si>
    <t>Rata-rata</t>
  </si>
  <si>
    <t>SD</t>
  </si>
  <si>
    <t>Tinggi</t>
  </si>
  <si>
    <t>:</t>
  </si>
  <si>
    <t>&gt;</t>
  </si>
  <si>
    <t xml:space="preserve">Sedang </t>
  </si>
  <si>
    <t>Rendah</t>
  </si>
  <si>
    <t>&lt;</t>
  </si>
  <si>
    <t xml:space="preserve">Lampiran 12. Klasifikasi Angket (1: tinggi, 2: sedang, 3: rendah) </t>
  </si>
  <si>
    <t>Klasifikasi Angket Minat Bola Basket</t>
  </si>
  <si>
    <t>Hasil Pretest Kelompok DI</t>
  </si>
  <si>
    <t>BABAK I</t>
  </si>
  <si>
    <t>BABAK II</t>
  </si>
  <si>
    <t>Pengambila Keputusan</t>
  </si>
  <si>
    <t>Eksekusi Keterampilan</t>
  </si>
  <si>
    <t>Dukungan</t>
  </si>
  <si>
    <t>GP I</t>
  </si>
  <si>
    <t>GP II</t>
  </si>
  <si>
    <t>GP Postest</t>
  </si>
  <si>
    <t>Pretest</t>
  </si>
  <si>
    <t>Postest</t>
  </si>
  <si>
    <t>Selisih</t>
  </si>
  <si>
    <t>Rank Seharusnya</t>
  </si>
  <si>
    <t>Rank asli</t>
  </si>
  <si>
    <t>Jumlah</t>
  </si>
  <si>
    <t>A</t>
  </si>
  <si>
    <t>IA</t>
  </si>
  <si>
    <t>DMI</t>
  </si>
  <si>
    <t>E</t>
  </si>
  <si>
    <t>IE</t>
  </si>
  <si>
    <t>SMI</t>
  </si>
  <si>
    <t>SI</t>
  </si>
  <si>
    <t>GP Pretest</t>
  </si>
  <si>
    <t>Hasil Pretest Kelompok TGfU</t>
  </si>
  <si>
    <t>30 x 13060 - 99 x 3913</t>
  </si>
  <si>
    <t>391800 - 387387</t>
  </si>
  <si>
    <r>
      <t xml:space="preserve">  {30 x 341 -(99)</t>
    </r>
    <r>
      <rPr>
        <vertAlign val="super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}{30. 5166 - (3913)</t>
    </r>
    <r>
      <rPr>
        <vertAlign val="super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}</t>
    </r>
  </si>
  <si>
    <t xml:space="preserve">  {10230 - 9801}{15445830 - 15311569}</t>
  </si>
  <si>
    <t xml:space="preserve">  429 x 134261</t>
  </si>
  <si>
    <t xml:space="preserve">Lampiran 13. Hasil Pretest dengan Teknik GPAI </t>
  </si>
  <si>
    <t>Hasil Akhir Pretest Kelompok DI</t>
  </si>
  <si>
    <t>GP DI</t>
  </si>
  <si>
    <t>Hasil Akhir Pretest Kelompok TGfU</t>
  </si>
  <si>
    <t>GP TGfU</t>
  </si>
  <si>
    <t>Hasil Postest Kelompok DI</t>
  </si>
  <si>
    <t>Hasil Postest Kelompok TGfU</t>
  </si>
  <si>
    <t>Lampiran 14. Hasil Akhir Pretest</t>
  </si>
  <si>
    <t xml:space="preserve">Lampiran 15. Hasil Posttest dengan Teknik GPAI </t>
  </si>
  <si>
    <t>Hasil Akhir Postest Kelompok DI</t>
  </si>
  <si>
    <t>Hasil Akhir Postest Kelompok TGfU</t>
  </si>
  <si>
    <t>Lampiran 16. Hasil Akhir Posttest</t>
  </si>
  <si>
    <t xml:space="preserve">Lampiran Klasifikasi Angket (1: tinggi, 2: sedang, 3: rendah) </t>
  </si>
  <si>
    <t xml:space="preserve">Hasil Pretest dan Postest Kelompok DI </t>
  </si>
  <si>
    <t>Hasil Pretest dan Postest Kelompok TGfU</t>
  </si>
  <si>
    <t>Lampiran 17. Rangkuman Hasil Pretest dan Postest Kelompok DI dan TGfU</t>
  </si>
  <si>
    <t>Minat Siswa</t>
  </si>
  <si>
    <t>Sel</t>
  </si>
  <si>
    <t>Hasil</t>
  </si>
  <si>
    <t>Kategori</t>
  </si>
  <si>
    <t>A1B1</t>
  </si>
  <si>
    <t>A1B2</t>
  </si>
  <si>
    <t>A1B3</t>
  </si>
  <si>
    <t>A2B1</t>
  </si>
  <si>
    <t>A2B2</t>
  </si>
  <si>
    <t>A2B3</t>
  </si>
  <si>
    <t>Lampiran 18. Pembagian Sel</t>
  </si>
  <si>
    <t xml:space="preserve">Pembagian Sel Pretest dan Postest Kelompok DI </t>
  </si>
  <si>
    <t>Pembagian Sel Pretest dan Postest Kelompok TGfU</t>
  </si>
  <si>
    <t>Hasil Bermain Basket</t>
  </si>
  <si>
    <t>Gain Score</t>
  </si>
  <si>
    <t>Perlakuan</t>
  </si>
  <si>
    <t>Hasil Tes Awal</t>
  </si>
  <si>
    <t>Hasil Tes Akhir</t>
  </si>
  <si>
    <t>Peningkatan</t>
  </si>
  <si>
    <t>Sedang</t>
  </si>
  <si>
    <t>Mean</t>
  </si>
  <si>
    <t xml:space="preserve">Rekap Data Pretest dan Postest Kelompok DI </t>
  </si>
  <si>
    <t>Rekap Data Pretest dan Postest Kelompok TGfU</t>
  </si>
  <si>
    <t>Reliabilitas GPAI</t>
  </si>
  <si>
    <t>I</t>
  </si>
  <si>
    <t>II</t>
  </si>
  <si>
    <t>X1</t>
  </si>
  <si>
    <t>X2</t>
  </si>
  <si>
    <t>Ti</t>
  </si>
  <si>
    <t>Langkah III.</t>
  </si>
  <si>
    <t xml:space="preserve"> =</t>
  </si>
  <si>
    <t xml:space="preserve"> +</t>
  </si>
  <si>
    <t>Maka,</t>
  </si>
  <si>
    <t xml:space="preserve"> -</t>
  </si>
  <si>
    <t>nk</t>
  </si>
  <si>
    <t>Langkah IV.</t>
  </si>
  <si>
    <t>Tabel ringkasan Anava untuk menghitung reliabilita</t>
  </si>
  <si>
    <t>Sumber Variasi</t>
  </si>
  <si>
    <t>df</t>
  </si>
  <si>
    <t>SS</t>
  </si>
  <si>
    <t>MS</t>
  </si>
  <si>
    <t>Diantara Subyek</t>
  </si>
  <si>
    <t>n - 1</t>
  </si>
  <si>
    <t>Diantara Trial</t>
  </si>
  <si>
    <t xml:space="preserve"> k - 1</t>
  </si>
  <si>
    <t>Interaksi</t>
  </si>
  <si>
    <t>(n-1)(k-1)</t>
  </si>
  <si>
    <t>Total</t>
  </si>
  <si>
    <t>nk - 1</t>
  </si>
  <si>
    <t>Rumus reliabilita:</t>
  </si>
  <si>
    <t>R</t>
  </si>
  <si>
    <t>MSs - MSw</t>
  </si>
  <si>
    <t>MSs</t>
  </si>
  <si>
    <t>MSw</t>
  </si>
  <si>
    <t>SSt + SSI</t>
  </si>
  <si>
    <t>Koefisien r ganjil genap hasil tes awal menendang bola ke arah gawang sepakbola yaitu :</t>
  </si>
  <si>
    <t>Dimasukkan ke dalam formula Spearman Brown:</t>
  </si>
  <si>
    <t>2(R")</t>
  </si>
  <si>
    <t>1 + R"</t>
  </si>
  <si>
    <t>Jadi nilai reliabilita hasil tes awal menendang bola ke arah gawang sepakbola yaitu :</t>
  </si>
  <si>
    <t>Lampiran 19. Rekap Data Hasil Bermain Bola Basket</t>
  </si>
  <si>
    <t>Lampiran 20. Reliabilitas Tes Bermain Bola Basket dengan GPAI</t>
  </si>
  <si>
    <t>Tabel kerja untuk menghitung nilai homogenitas dan Analisis Varians</t>
  </si>
  <si>
    <t>Variabel</t>
  </si>
  <si>
    <t>NO</t>
  </si>
  <si>
    <t>Atributif</t>
  </si>
  <si>
    <t>Rerata</t>
  </si>
  <si>
    <t>MINAT SEDANG</t>
  </si>
  <si>
    <t>MINAT TINGGI</t>
  </si>
  <si>
    <t>MINAT RENDAH</t>
  </si>
  <si>
    <t>Hasil penghitungan data untuk uji homogenitas dan Analisis Varians</t>
  </si>
  <si>
    <t>Statistik</t>
  </si>
  <si>
    <t>TGFU</t>
  </si>
  <si>
    <t>1.</t>
  </si>
  <si>
    <t>Uji Normalitas Data Dengan Metode Lilliefors</t>
  </si>
  <si>
    <t>2.</t>
  </si>
  <si>
    <t>3.</t>
  </si>
  <si>
    <t>Uji normalitas data pada kelompok perlakuan latihan pendekatan  menggunakan  DI kategori Minat Tinggi.</t>
  </si>
  <si>
    <t>Uji normalitas data pada kelompok perlakuan latihan pendekatan  menggunakan  DI kategori Minat Sedang.</t>
  </si>
  <si>
    <t>Uji normalitas data pada kelompok perlakuan latihan pendekatan  menggunakan  DI kategori Minat Rendah.</t>
  </si>
  <si>
    <t>X (i)</t>
  </si>
  <si>
    <t>Z (i)</t>
  </si>
  <si>
    <t>F (Zi)</t>
  </si>
  <si>
    <t>S (Zi)</t>
  </si>
  <si>
    <t>F(Zi)-S(Zi)</t>
  </si>
  <si>
    <t>Uji normalitas data pada kelompok perlakuan latihan pendekatan  menggunakan TGfU kategori Minat Tinggi.</t>
  </si>
  <si>
    <t>Uji normalitas data pada kelompok perlakuan latihan pendekatan  menggunakan TGfU kategori Minat Sedang.</t>
  </si>
  <si>
    <t>Uji normalitas data pada kelompok perlakuan latihan pendekatan  menggunakan TGfU kategori Minat Rendah.</t>
  </si>
  <si>
    <r>
      <t>L</t>
    </r>
    <r>
      <rPr>
        <vertAlign val="subscript"/>
        <sz val="11"/>
        <color theme="1"/>
        <rFont val="Times New Roman"/>
        <family val="1"/>
      </rPr>
      <t xml:space="preserve">hit </t>
    </r>
  </si>
  <si>
    <r>
      <t>L</t>
    </r>
    <r>
      <rPr>
        <vertAlign val="subscript"/>
        <sz val="11"/>
        <color theme="1"/>
        <rFont val="Times New Roman"/>
        <family val="1"/>
      </rPr>
      <t xml:space="preserve">tab(5) </t>
    </r>
  </si>
  <si>
    <t>Dari penghitungan di atas diperoleh Lhitung =  0.2076 Dengan n = 5 dan taraf signifikansi 5%, nilai Ltabel = 0.3962. Ternyata nilai Lhitung lebih kecil dari Ltabel. Dengan demikian hipotesis nol diterima. Yang berarti data termasuk berdistribusi normal.</t>
  </si>
  <si>
    <t>Kesimpulan:</t>
  </si>
  <si>
    <t>Dari penghitungan di atas diperoleh Lhitung =  0.1704 Dengan n = 5 dan taraf signifikansi 5%, nilai Ltabel = 0.3962. Ternyata nilai Lhitung lebih kecil dari Ltabel. Dengan demikian hipotesis nol diterima. Yang berarti data termasuk berdistribusi normal.</t>
  </si>
  <si>
    <t>Dari penghitungan di atas diperoleh Lhitung =  0.2011 Dengan n = 5 dan taraf signifikansi 5%, nilai Ltabel = 0.3962. Ternyata nilai Lhitung lebih kecil dari Ltabel. Dengan demikian hipotesis nol diterima. Yang berarti data termasuk berdistribusi normal.</t>
  </si>
  <si>
    <t>Dari penghitungan di atas diperoleh Lhitung =  0.1254 Dengan n = 5 dan taraf signifikansi 5%, nilai Ltabel = 0.3962. Ternyata nilai Lhitung lebih kecil dari Ltabel. Dengan demikian hipotesis nol diterima. Yang berarti data termasuk berdistribusi normal.</t>
  </si>
  <si>
    <t>Dari penghitungan di atas diperoleh Lhitung =  0.1540 Dengan n = 5 dan taraf signifikansi 5%, nilai Ltabel = 0.3962. Ternyata nilai Lhitung lebih kecil dari Ltabel. Dengan demikian hipotesis nol diterima. Yang berarti data termasuk berdistribusi normal.</t>
  </si>
  <si>
    <t>Dari penghitungan di atas diperoleh Lhitung =  0.1304 Dengan n = 5 dan taraf signifikansi 5%, nilai Ltabel = 0.3962. Ternyata nilai Lhitung lebih kecil dari Ltabel. Dengan demikian hipotesis nol diterima. Yang berarti data termasuk berdistribusi normal.</t>
  </si>
  <si>
    <t>Harga-harga yang diperlukan untuk uji Bartlet</t>
  </si>
  <si>
    <t>Sampel</t>
  </si>
  <si>
    <t>dk</t>
  </si>
  <si>
    <t xml:space="preserve"> 1/(dk)</t>
  </si>
  <si>
    <t>1. Menghitung varians gabungan dari tiap kelompok sampel</t>
  </si>
  <si>
    <t>(</t>
  </si>
  <si>
    <t>) +</t>
  </si>
  <si>
    <t>4 + 4 + 4 + 4 + 4 + 4</t>
  </si>
  <si>
    <t>B   =</t>
  </si>
  <si>
    <t xml:space="preserve">  X</t>
  </si>
  <si>
    <t>) =</t>
  </si>
  <si>
    <t>3. Kesimpulan</t>
  </si>
  <si>
    <t>Pendekatan Pembelajaran</t>
  </si>
  <si>
    <t>Analisis Varians</t>
  </si>
  <si>
    <t>Dari hasil penghitungan data di atas dapat dilakukan analisis varians sebagai berikut:</t>
  </si>
  <si>
    <t>4.</t>
  </si>
  <si>
    <t>5.</t>
  </si>
  <si>
    <t>6.</t>
  </si>
  <si>
    <t>7.</t>
  </si>
  <si>
    <t>Tabel ringkasan hasil analisis varians</t>
  </si>
  <si>
    <t>Sumber Varians</t>
  </si>
  <si>
    <t>db</t>
  </si>
  <si>
    <t>RK</t>
  </si>
  <si>
    <t>RJK</t>
  </si>
  <si>
    <t>k - 1</t>
  </si>
  <si>
    <t>6 - 1 =</t>
  </si>
  <si>
    <t>JKA</t>
  </si>
  <si>
    <t>RKA</t>
  </si>
  <si>
    <t>N - k</t>
  </si>
  <si>
    <t>30 - 6 =</t>
  </si>
  <si>
    <t>Kolom (B)</t>
  </si>
  <si>
    <t>JKB</t>
  </si>
  <si>
    <t>RKB</t>
  </si>
  <si>
    <t>Interaksi (AB)</t>
  </si>
  <si>
    <t>JKAB</t>
  </si>
  <si>
    <t>RKAB</t>
  </si>
  <si>
    <t>Galat</t>
  </si>
  <si>
    <t>JKG</t>
  </si>
  <si>
    <t>RKG</t>
  </si>
  <si>
    <t>B</t>
  </si>
  <si>
    <t>JKT</t>
  </si>
  <si>
    <t>N-1</t>
  </si>
  <si>
    <t>AB</t>
  </si>
  <si>
    <t>Kesimpulan: Fo &gt; Ft maka ada pengaruh yang signifikan.</t>
  </si>
  <si>
    <t>Keterangan :</t>
  </si>
  <si>
    <t>A   =</t>
  </si>
  <si>
    <t>Kelompok Pendekatan Pembelajaran.</t>
  </si>
  <si>
    <t>Kelompok siswa berdasarkan tinggi, sedang dan rendahnya minat terhadap bola basket.</t>
  </si>
  <si>
    <t>AB =</t>
  </si>
  <si>
    <t>Interaksi antara kelompok Pendekatan Pembelajaran  dengan tinggi, sedang dan rendahnya minat bola basket.</t>
  </si>
  <si>
    <t xml:space="preserve"> </t>
  </si>
  <si>
    <t>*</t>
  </si>
  <si>
    <t>*   =</t>
  </si>
  <si>
    <t>Tanda signifikan pada α = 0.05.</t>
  </si>
  <si>
    <t>SY</t>
  </si>
  <si>
    <t>Uji Rata-Rata Rentang Newman-Keuls</t>
  </si>
  <si>
    <t xml:space="preserve">         Uji rata-rata setelah Anava adalah  pengujian  perbandingan nilai-nilai rata-rata yang berbeda-beda secara signifikan dari hasil penghitungan Anava. Pengujian rata-rata setelah Anava digunakan Uji Rentang Newman-Keuls. Adapun langkah-langkah yang perlu ditempuh  sebagai berikut :</t>
  </si>
  <si>
    <t>a.</t>
  </si>
  <si>
    <t>KELOMPOK</t>
  </si>
  <si>
    <t>MEAN</t>
  </si>
  <si>
    <t>b.</t>
  </si>
  <si>
    <t>Menghitung kekeliruan baku rata-rata tiap perlakuan. menggunakan rumus :</t>
  </si>
  <si>
    <t>c.</t>
  </si>
  <si>
    <t>®</t>
  </si>
  <si>
    <t>Menghitung RST (Rentang Signifikan Terkecil). Untuk uji Newman-Keuls. diambil v = dk dari RJKE dan p = 2.3....k. Dengan α = 0.05 dan v = 24. maka RST dihitung dengan mengalikan antara p dan S.</t>
  </si>
  <si>
    <t>d.</t>
  </si>
  <si>
    <t>Menguji signifikansi tidaknya antara selisih dua rerata dengan nilai RST. jika selisih-selisih yang didapat lebih besar daripada RST-nya masing-masing. maka disimpulkan bahwa terdapat perbedaan yang signifikan antara rata-rata perlakuan.</t>
  </si>
  <si>
    <t>Hasil Rentang Newman-Keuls Setelah Anava</t>
  </si>
  <si>
    <t>KP</t>
  </si>
  <si>
    <t>RST</t>
  </si>
  <si>
    <t>a=0.05</t>
  </si>
  <si>
    <t>Keterangan:</t>
  </si>
  <si>
    <t>: Bertanda signifikansi pada p &lt; 0,05</t>
  </si>
  <si>
    <t>Rangkuman Hasil Pretest dan Postest Kelompok DI dan TGfU</t>
  </si>
  <si>
    <t>Posttest</t>
  </si>
  <si>
    <t>Rerata Peningkatan</t>
  </si>
  <si>
    <t>A1</t>
  </si>
  <si>
    <t>A2</t>
  </si>
  <si>
    <t>B1</t>
  </si>
  <si>
    <t>B2</t>
  </si>
  <si>
    <t>B3</t>
  </si>
  <si>
    <t>Minat Tinggi</t>
  </si>
  <si>
    <t>Minat Sedang</t>
  </si>
  <si>
    <t>Minat Rendah</t>
  </si>
  <si>
    <t>Pasangan</t>
  </si>
  <si>
    <t>D</t>
  </si>
  <si>
    <t>d</t>
  </si>
  <si>
    <t>Subyek</t>
  </si>
  <si>
    <t>1  ─   1</t>
  </si>
  <si>
    <t>2  ─   2</t>
  </si>
  <si>
    <t>3  ─   3</t>
  </si>
  <si>
    <t>4  ─   4</t>
  </si>
  <si>
    <t>5  ─ 5</t>
  </si>
  <si>
    <t>6 ─  6</t>
  </si>
  <si>
    <t>7 ─  7</t>
  </si>
  <si>
    <t>8 ─  8</t>
  </si>
  <si>
    <t>9 ─  9</t>
  </si>
  <si>
    <t>10 ─  10</t>
  </si>
  <si>
    <t>11 ─  11</t>
  </si>
  <si>
    <t>12 ─  12</t>
  </si>
  <si>
    <t>13 ─  13</t>
  </si>
  <si>
    <t>14 ─  14</t>
  </si>
  <si>
    <t>15 ─  15</t>
  </si>
  <si>
    <t xml:space="preserve">Jumlah </t>
  </si>
  <si>
    <t>t</t>
  </si>
  <si>
    <t>Kesimpulan :</t>
  </si>
  <si>
    <t>SX</t>
  </si>
  <si>
    <r>
      <t>X</t>
    </r>
    <r>
      <rPr>
        <vertAlign val="subscript"/>
        <sz val="12"/>
        <color theme="1"/>
        <rFont val="Times New Roman"/>
        <family val="1"/>
      </rPr>
      <t>1</t>
    </r>
    <r>
      <rPr>
        <vertAlign val="superscript"/>
        <sz val="12"/>
        <color theme="1"/>
        <rFont val="Times New Roman"/>
        <family val="1"/>
      </rPr>
      <t>2</t>
    </r>
  </si>
  <si>
    <r>
      <t>X2</t>
    </r>
    <r>
      <rPr>
        <vertAlign val="superscript"/>
        <sz val="12"/>
        <color theme="1"/>
        <rFont val="Times New Roman"/>
        <family val="1"/>
      </rPr>
      <t>2</t>
    </r>
  </si>
  <si>
    <r>
      <t>Ti</t>
    </r>
    <r>
      <rPr>
        <vertAlign val="superscript"/>
        <sz val="12"/>
        <color theme="1"/>
        <rFont val="Times New Roman"/>
        <family val="1"/>
      </rPr>
      <t>2</t>
    </r>
  </si>
  <si>
    <r>
      <t xml:space="preserve">   S(Ti)</t>
    </r>
    <r>
      <rPr>
        <u/>
        <vertAlign val="superscript"/>
        <sz val="12"/>
        <rFont val="Times New Roman"/>
        <family val="1"/>
      </rPr>
      <t>2</t>
    </r>
    <r>
      <rPr>
        <u/>
        <sz val="12"/>
        <rFont val="Times New Roman"/>
        <family val="1"/>
      </rPr>
      <t xml:space="preserve">      </t>
    </r>
  </si>
  <si>
    <r>
      <t xml:space="preserve">   S(Tj)</t>
    </r>
    <r>
      <rPr>
        <u/>
        <vertAlign val="superscript"/>
        <sz val="12"/>
        <rFont val="Times New Roman"/>
        <family val="1"/>
      </rPr>
      <t>2</t>
    </r>
    <r>
      <rPr>
        <u/>
        <sz val="12"/>
        <rFont val="Times New Roman"/>
        <family val="1"/>
      </rPr>
      <t xml:space="preserve">      </t>
    </r>
  </si>
  <si>
    <r>
      <t>SS</t>
    </r>
    <r>
      <rPr>
        <vertAlign val="subscript"/>
        <sz val="12"/>
        <rFont val="Times New Roman"/>
        <family val="1"/>
      </rPr>
      <t>T</t>
    </r>
  </si>
  <si>
    <r>
      <t>SX</t>
    </r>
    <r>
      <rPr>
        <vertAlign val="superscript"/>
        <sz val="12"/>
        <rFont val="Times New Roman"/>
        <family val="1"/>
      </rPr>
      <t>2</t>
    </r>
  </si>
  <si>
    <r>
      <t>(SX)</t>
    </r>
    <r>
      <rPr>
        <vertAlign val="superscript"/>
        <sz val="12"/>
        <rFont val="Times New Roman"/>
        <family val="1"/>
      </rPr>
      <t>2</t>
    </r>
  </si>
  <si>
    <r>
      <t>SS</t>
    </r>
    <r>
      <rPr>
        <vertAlign val="subscript"/>
        <sz val="12"/>
        <rFont val="Times New Roman"/>
        <family val="1"/>
      </rPr>
      <t>s</t>
    </r>
  </si>
  <si>
    <r>
      <t>S(Ti)</t>
    </r>
    <r>
      <rPr>
        <vertAlign val="superscript"/>
        <sz val="12"/>
        <rFont val="Times New Roman"/>
        <family val="1"/>
      </rPr>
      <t>2</t>
    </r>
  </si>
  <si>
    <r>
      <t>SS</t>
    </r>
    <r>
      <rPr>
        <vertAlign val="subscript"/>
        <sz val="12"/>
        <rFont val="Times New Roman"/>
        <family val="1"/>
      </rPr>
      <t>t</t>
    </r>
  </si>
  <si>
    <r>
      <t>S(Tj)</t>
    </r>
    <r>
      <rPr>
        <vertAlign val="superscript"/>
        <sz val="12"/>
        <rFont val="Times New Roman"/>
        <family val="1"/>
      </rPr>
      <t>2</t>
    </r>
  </si>
  <si>
    <r>
      <t>SS</t>
    </r>
    <r>
      <rPr>
        <vertAlign val="subscript"/>
        <sz val="12"/>
        <rFont val="Times New Roman"/>
        <family val="1"/>
      </rPr>
      <t>I</t>
    </r>
  </si>
  <si>
    <r>
      <t>SS</t>
    </r>
    <r>
      <rPr>
        <vertAlign val="subscript"/>
        <sz val="12"/>
        <rFont val="Times New Roman"/>
        <family val="1"/>
      </rPr>
      <t xml:space="preserve">S </t>
    </r>
    <r>
      <rPr>
        <sz val="12"/>
        <rFont val="Times New Roman"/>
        <family val="1"/>
      </rPr>
      <t xml:space="preserve">   =</t>
    </r>
  </si>
  <si>
    <r>
      <t>SX</t>
    </r>
    <r>
      <rPr>
        <vertAlign val="subscript"/>
        <sz val="12"/>
        <rFont val="Times New Roman"/>
        <family val="1"/>
      </rPr>
      <t>1</t>
    </r>
  </si>
  <si>
    <r>
      <t>ST</t>
    </r>
    <r>
      <rPr>
        <vertAlign val="subscript"/>
        <sz val="12"/>
        <rFont val="Times New Roman"/>
        <family val="1"/>
      </rPr>
      <t>i</t>
    </r>
  </si>
  <si>
    <r>
      <t>SX</t>
    </r>
    <r>
      <rPr>
        <vertAlign val="subscript"/>
        <sz val="12"/>
        <rFont val="Times New Roman"/>
        <family val="1"/>
      </rPr>
      <t>1</t>
    </r>
    <r>
      <rPr>
        <vertAlign val="superscript"/>
        <sz val="12"/>
        <rFont val="Times New Roman"/>
        <family val="1"/>
      </rPr>
      <t>2</t>
    </r>
  </si>
  <si>
    <r>
      <t>SX</t>
    </r>
    <r>
      <rPr>
        <vertAlign val="subscript"/>
        <sz val="12"/>
        <rFont val="Times New Roman"/>
        <family val="1"/>
      </rPr>
      <t>2</t>
    </r>
    <r>
      <rPr>
        <vertAlign val="superscript"/>
        <sz val="12"/>
        <rFont val="Times New Roman"/>
        <family val="1"/>
      </rPr>
      <t>2</t>
    </r>
  </si>
  <si>
    <r>
      <t>ST</t>
    </r>
    <r>
      <rPr>
        <vertAlign val="subscript"/>
        <sz val="12"/>
        <rFont val="Times New Roman"/>
        <family val="1"/>
      </rPr>
      <t>i</t>
    </r>
    <r>
      <rPr>
        <vertAlign val="superscript"/>
        <sz val="12"/>
        <rFont val="Times New Roman"/>
        <family val="1"/>
      </rPr>
      <t>2</t>
    </r>
  </si>
  <si>
    <r>
      <t>SS</t>
    </r>
    <r>
      <rPr>
        <vertAlign val="subscript"/>
        <sz val="12"/>
        <rFont val="Times New Roman"/>
        <family val="1"/>
      </rPr>
      <t>t</t>
    </r>
    <r>
      <rPr>
        <sz val="12"/>
        <rFont val="Times New Roman"/>
        <family val="1"/>
      </rPr>
      <t xml:space="preserve">     =</t>
    </r>
  </si>
  <si>
    <r>
      <t>SS</t>
    </r>
    <r>
      <rPr>
        <vertAlign val="subscript"/>
        <sz val="12"/>
        <rFont val="Times New Roman"/>
        <family val="1"/>
      </rPr>
      <t>I</t>
    </r>
    <r>
      <rPr>
        <sz val="12"/>
        <rFont val="Times New Roman"/>
        <family val="1"/>
      </rPr>
      <t xml:space="preserve">     =</t>
    </r>
  </si>
  <si>
    <r>
      <t>SS</t>
    </r>
    <r>
      <rPr>
        <vertAlign val="subscript"/>
        <sz val="12"/>
        <rFont val="Times New Roman"/>
        <family val="1"/>
      </rPr>
      <t>T</t>
    </r>
    <r>
      <rPr>
        <sz val="12"/>
        <rFont val="Times New Roman"/>
        <family val="1"/>
      </rPr>
      <t xml:space="preserve">    =</t>
    </r>
  </si>
  <si>
    <t>Lampiran 21. Tabel kerja untuk menghitung nilai perbedaan antara hasil tes awal bermain bola basket pada kelompok DI dan Kelompok TGfU</t>
  </si>
  <si>
    <t>Lampiran 22. Normalitas Hasil Posttest Bermain Bola Basket dengan GPAI</t>
  </si>
  <si>
    <t>Lampiran 23. Tabel Kerja Menghitung Homogenitas dan Analisis Varians</t>
  </si>
  <si>
    <t>Lampiran 24. Uji Homogenitas Dengan Bartlet</t>
  </si>
  <si>
    <t>Lampiran 25. Analisis Varians Dua Jalur</t>
  </si>
  <si>
    <t>Lampiran 26. Uji Rata-rata Rantang Newman-Keuls</t>
  </si>
  <si>
    <r>
      <t>K</t>
    </r>
    <r>
      <rPr>
        <b/>
        <vertAlign val="subscript"/>
        <sz val="11"/>
        <rFont val="Times New Roman"/>
        <family val="1"/>
      </rPr>
      <t>1</t>
    </r>
  </si>
  <si>
    <r>
      <t>K</t>
    </r>
    <r>
      <rPr>
        <b/>
        <vertAlign val="subscript"/>
        <sz val="11"/>
        <rFont val="Times New Roman"/>
        <family val="1"/>
      </rPr>
      <t>2</t>
    </r>
  </si>
  <si>
    <r>
      <t>d</t>
    </r>
    <r>
      <rPr>
        <b/>
        <vertAlign val="superscript"/>
        <sz val="11"/>
        <rFont val="Times New Roman"/>
        <family val="1"/>
      </rPr>
      <t>2</t>
    </r>
  </si>
  <si>
    <r>
      <t>(X</t>
    </r>
    <r>
      <rPr>
        <b/>
        <vertAlign val="subscript"/>
        <sz val="11"/>
        <rFont val="Times New Roman"/>
        <family val="1"/>
      </rPr>
      <t>1</t>
    </r>
    <r>
      <rPr>
        <b/>
        <sz val="11"/>
        <rFont val="Times New Roman"/>
        <family val="1"/>
      </rPr>
      <t>)</t>
    </r>
  </si>
  <si>
    <r>
      <t>(X</t>
    </r>
    <r>
      <rPr>
        <b/>
        <vertAlign val="subscript"/>
        <sz val="11"/>
        <rFont val="Times New Roman"/>
        <family val="1"/>
      </rPr>
      <t>2</t>
    </r>
    <r>
      <rPr>
        <b/>
        <sz val="11"/>
        <rFont val="Times New Roman"/>
        <family val="1"/>
      </rPr>
      <t>)</t>
    </r>
  </si>
  <si>
    <r>
      <t>X</t>
    </r>
    <r>
      <rPr>
        <b/>
        <vertAlign val="subscript"/>
        <sz val="11"/>
        <rFont val="Times New Roman"/>
        <family val="1"/>
      </rPr>
      <t>2</t>
    </r>
    <r>
      <rPr>
        <b/>
        <sz val="11"/>
        <rFont val="Times New Roman"/>
        <family val="1"/>
      </rPr>
      <t xml:space="preserve"> - X</t>
    </r>
    <r>
      <rPr>
        <b/>
        <vertAlign val="subscript"/>
        <sz val="11"/>
        <rFont val="Times New Roman"/>
        <family val="1"/>
      </rPr>
      <t>1</t>
    </r>
  </si>
  <si>
    <r>
      <t>(D - M</t>
    </r>
    <r>
      <rPr>
        <b/>
        <vertAlign val="subscript"/>
        <sz val="11"/>
        <rFont val="Times New Roman"/>
        <family val="1"/>
      </rPr>
      <t>d</t>
    </r>
    <r>
      <rPr>
        <b/>
        <sz val="11"/>
        <rFont val="Times New Roman"/>
        <family val="1"/>
      </rPr>
      <t>)</t>
    </r>
  </si>
  <si>
    <r>
      <t>(D - M</t>
    </r>
    <r>
      <rPr>
        <b/>
        <vertAlign val="subscript"/>
        <sz val="11"/>
        <rFont val="Times New Roman"/>
        <family val="1"/>
      </rPr>
      <t>d</t>
    </r>
    <r>
      <rPr>
        <b/>
        <sz val="11"/>
        <rFont val="Times New Roman"/>
        <family val="1"/>
      </rPr>
      <t>)</t>
    </r>
    <r>
      <rPr>
        <b/>
        <vertAlign val="superscript"/>
        <sz val="11"/>
        <rFont val="Times New Roman"/>
        <family val="1"/>
      </rPr>
      <t>2</t>
    </r>
  </si>
  <si>
    <r>
      <t>Dengan db = 15 - 1 = 15 - 1 = 14 dan taraf signifikansi 5%, angka batas penolakan hipotesis nol dalam tabel t adalah = 1.75305. Sedangkan nilai t yang diperoleh adalah sebesar = 0.65874. Ternyata lebih kecil dari angka batas penolakan hipotesis nol. Dengan demikian hipotesis nol diterima</t>
    </r>
    <r>
      <rPr>
        <sz val="11"/>
        <rFont val="Times New Roman"/>
        <family val="1"/>
      </rPr>
      <t xml:space="preserve"> yang berarti bahwa </t>
    </r>
    <r>
      <rPr>
        <sz val="11"/>
        <rFont val="Times New Roman"/>
        <family val="1"/>
      </rPr>
      <t>tidak terdapat perbedaan yang signifikan antara hasil test awal bermain bola basket pada kelompok DI dan kelompok TGfU.</t>
    </r>
  </si>
  <si>
    <t>Mengurutkan nilai-nilai perlakuan dari yang paling besar ke yang kecil</t>
  </si>
  <si>
    <t xml:space="preserve">Lampiran 7. Tabel Hasil Uji Coba Instrumen Minat Bermain Bola Basket </t>
  </si>
  <si>
    <r>
      <t>Y</t>
    </r>
    <r>
      <rPr>
        <vertAlign val="subscript"/>
        <sz val="11"/>
        <rFont val="Times New Roman"/>
        <family val="1"/>
      </rPr>
      <t>1</t>
    </r>
  </si>
  <si>
    <r>
      <t>Y</t>
    </r>
    <r>
      <rPr>
        <vertAlign val="subscript"/>
        <sz val="11"/>
        <rFont val="Times New Roman"/>
        <family val="1"/>
      </rPr>
      <t>1</t>
    </r>
    <r>
      <rPr>
        <vertAlign val="superscript"/>
        <sz val="11"/>
        <rFont val="Times New Roman"/>
        <family val="1"/>
      </rPr>
      <t>2</t>
    </r>
  </si>
  <si>
    <r>
      <t>Y</t>
    </r>
    <r>
      <rPr>
        <vertAlign val="subscript"/>
        <sz val="11"/>
        <rFont val="Times New Roman"/>
        <family val="1"/>
      </rPr>
      <t>2</t>
    </r>
  </si>
  <si>
    <r>
      <t>Y</t>
    </r>
    <r>
      <rPr>
        <vertAlign val="subscript"/>
        <sz val="11"/>
        <rFont val="Times New Roman"/>
        <family val="1"/>
      </rPr>
      <t>2</t>
    </r>
    <r>
      <rPr>
        <vertAlign val="superscript"/>
        <sz val="11"/>
        <rFont val="Times New Roman"/>
        <family val="1"/>
      </rPr>
      <t>2</t>
    </r>
  </si>
  <si>
    <r>
      <t>∑Y</t>
    </r>
    <r>
      <rPr>
        <vertAlign val="superscript"/>
        <sz val="11"/>
        <rFont val="Times New Roman"/>
        <family val="1"/>
      </rPr>
      <t>2</t>
    </r>
  </si>
  <si>
    <r>
      <t>s</t>
    </r>
    <r>
      <rPr>
        <vertAlign val="superscript"/>
        <sz val="11"/>
        <rFont val="Times New Roman"/>
        <family val="1"/>
      </rPr>
      <t>2</t>
    </r>
  </si>
  <si>
    <r>
      <t>log s</t>
    </r>
    <r>
      <rPr>
        <vertAlign val="superscript"/>
        <sz val="11"/>
        <rFont val="Times New Roman"/>
        <family val="1"/>
      </rPr>
      <t>2</t>
    </r>
  </si>
  <si>
    <r>
      <t>(dk)log s</t>
    </r>
    <r>
      <rPr>
        <vertAlign val="superscript"/>
        <sz val="11"/>
        <rFont val="Times New Roman"/>
        <family val="1"/>
      </rPr>
      <t>2</t>
    </r>
  </si>
  <si>
    <r>
      <t>S</t>
    </r>
    <r>
      <rPr>
        <vertAlign val="superscript"/>
        <sz val="11"/>
        <rFont val="Times New Roman"/>
        <family val="1"/>
      </rPr>
      <t xml:space="preserve">2  </t>
    </r>
    <r>
      <rPr>
        <sz val="11"/>
        <rFont val="Times New Roman"/>
        <family val="1"/>
      </rPr>
      <t xml:space="preserve"> =</t>
    </r>
  </si>
  <si>
    <r>
      <t>Log (S</t>
    </r>
    <r>
      <rPr>
        <vertAlign val="super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)</t>
    </r>
    <r>
      <rPr>
        <vertAlign val="superscript"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X dk</t>
    </r>
  </si>
  <si>
    <r>
      <t>2. Menghitung nilai χ</t>
    </r>
    <r>
      <rPr>
        <vertAlign val="superscript"/>
        <sz val="11"/>
        <rFont val="Times New Roman"/>
        <family val="1"/>
      </rPr>
      <t>2</t>
    </r>
  </si>
  <si>
    <r>
      <t xml:space="preserve">    χ</t>
    </r>
    <r>
      <rPr>
        <vertAlign val="superscript"/>
        <sz val="11"/>
        <color rgb="FF000000"/>
        <rFont val="Times New Roman"/>
        <family val="1"/>
      </rPr>
      <t>2</t>
    </r>
    <r>
      <rPr>
        <sz val="11"/>
        <color rgb="FF000000"/>
        <rFont val="Times New Roman"/>
        <family val="1"/>
      </rPr>
      <t>hit =</t>
    </r>
  </si>
  <si>
    <r>
      <t>Ln</t>
    </r>
    <r>
      <rPr>
        <vertAlign val="subscript"/>
        <sz val="11"/>
        <color rgb="FF000000"/>
        <rFont val="Times New Roman"/>
        <family val="1"/>
      </rPr>
      <t>(5)</t>
    </r>
    <r>
      <rPr>
        <sz val="11"/>
        <color rgb="FF000000"/>
        <rFont val="Times New Roman"/>
        <family val="1"/>
      </rPr>
      <t xml:space="preserve"> . [(B) - (DK.LogSi</t>
    </r>
    <r>
      <rPr>
        <vertAlign val="superscript"/>
        <sz val="11"/>
        <color rgb="FF000000"/>
        <rFont val="Times New Roman"/>
        <family val="1"/>
      </rPr>
      <t>2</t>
    </r>
    <r>
      <rPr>
        <sz val="11"/>
        <color rgb="FF000000"/>
        <rFont val="Times New Roman"/>
        <family val="1"/>
      </rPr>
      <t>)]</t>
    </r>
  </si>
  <si>
    <r>
      <t>χ</t>
    </r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 xml:space="preserve">   =</t>
    </r>
  </si>
  <si>
    <r>
      <t>Nilai χ</t>
    </r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>tabel ( =0,05;3) =</t>
    </r>
  </si>
  <si>
    <r>
      <t>Ternyata χ</t>
    </r>
    <r>
      <rPr>
        <vertAlign val="superscript"/>
        <sz val="11"/>
        <rFont val="Times New Roman"/>
        <family val="1"/>
      </rPr>
      <t>2</t>
    </r>
    <r>
      <rPr>
        <vertAlign val="subscript"/>
        <sz val="11"/>
        <rFont val="Times New Roman"/>
        <family val="1"/>
      </rPr>
      <t>hitung</t>
    </r>
    <r>
      <rPr>
        <sz val="11"/>
        <rFont val="Times New Roman"/>
        <family val="1"/>
      </rPr>
      <t xml:space="preserve"> = 1,659  &lt; χ</t>
    </r>
    <r>
      <rPr>
        <vertAlign val="superscript"/>
        <sz val="11"/>
        <rFont val="Times New Roman"/>
        <family val="1"/>
      </rPr>
      <t>2</t>
    </r>
    <r>
      <rPr>
        <vertAlign val="subscript"/>
        <sz val="11"/>
        <rFont val="Times New Roman"/>
        <family val="1"/>
      </rPr>
      <t>tabel</t>
    </r>
    <r>
      <rPr>
        <sz val="11"/>
        <rFont val="Times New Roman"/>
        <family val="1"/>
      </rPr>
      <t xml:space="preserve"> = 7,815. Dengan demikian hipotesis nol diterima. Yang berarti bahwa varians dari kelompok-kelompok sampel tersebut homogen.</t>
    </r>
  </si>
  <si>
    <r>
      <t>JK</t>
    </r>
    <r>
      <rPr>
        <vertAlign val="subscript"/>
        <sz val="11"/>
        <rFont val="Times New Roman"/>
        <family val="1"/>
      </rPr>
      <t>T</t>
    </r>
    <r>
      <rPr>
        <sz val="11"/>
        <rFont val="Times New Roman"/>
        <family val="1"/>
      </rPr>
      <t xml:space="preserve"> =</t>
    </r>
  </si>
  <si>
    <r>
      <t>SY</t>
    </r>
    <r>
      <rPr>
        <vertAlign val="superscript"/>
        <sz val="11"/>
        <rFont val="Times New Roman"/>
        <family val="1"/>
      </rPr>
      <t>2</t>
    </r>
  </si>
  <si>
    <r>
      <t>R</t>
    </r>
    <r>
      <rPr>
        <vertAlign val="subscript"/>
        <sz val="11"/>
        <rFont val="Times New Roman"/>
        <family val="1"/>
      </rPr>
      <t xml:space="preserve">Y </t>
    </r>
    <r>
      <rPr>
        <sz val="11"/>
        <rFont val="Times New Roman"/>
        <family val="1"/>
      </rPr>
      <t>=</t>
    </r>
  </si>
  <si>
    <r>
      <t>J</t>
    </r>
    <r>
      <rPr>
        <vertAlign val="subscript"/>
        <sz val="11"/>
        <rFont val="Times New Roman"/>
        <family val="1"/>
      </rPr>
      <t xml:space="preserve">ab </t>
    </r>
    <r>
      <rPr>
        <sz val="11"/>
        <rFont val="Times New Roman"/>
        <family val="1"/>
      </rPr>
      <t>=</t>
    </r>
  </si>
  <si>
    <r>
      <t xml:space="preserve">2 </t>
    </r>
    <r>
      <rPr>
        <sz val="11"/>
        <rFont val="Times New Roman"/>
        <family val="1"/>
      </rPr>
      <t>+</t>
    </r>
  </si>
  <si>
    <r>
      <t>JK</t>
    </r>
    <r>
      <rPr>
        <vertAlign val="subscript"/>
        <sz val="11"/>
        <rFont val="Times New Roman"/>
        <family val="1"/>
      </rPr>
      <t>A</t>
    </r>
    <r>
      <rPr>
        <sz val="11"/>
        <rFont val="Times New Roman"/>
        <family val="1"/>
      </rPr>
      <t xml:space="preserve">  =</t>
    </r>
  </si>
  <si>
    <r>
      <t>2</t>
    </r>
    <r>
      <rPr>
        <sz val="11"/>
        <rFont val="Times New Roman"/>
        <family val="1"/>
      </rPr>
      <t>_</t>
    </r>
  </si>
  <si>
    <r>
      <t>JK</t>
    </r>
    <r>
      <rPr>
        <vertAlign val="subscript"/>
        <sz val="11"/>
        <rFont val="Times New Roman"/>
        <family val="1"/>
      </rPr>
      <t>B</t>
    </r>
    <r>
      <rPr>
        <sz val="11"/>
        <rFont val="Times New Roman"/>
        <family val="1"/>
      </rPr>
      <t xml:space="preserve">  =</t>
    </r>
  </si>
  <si>
    <r>
      <t>2</t>
    </r>
    <r>
      <rPr>
        <sz val="11"/>
        <rFont val="Times New Roman"/>
        <family val="1"/>
      </rPr>
      <t xml:space="preserve"> +</t>
    </r>
  </si>
  <si>
    <r>
      <t>2</t>
    </r>
    <r>
      <rPr>
        <sz val="11"/>
        <rFont val="Times New Roman"/>
        <family val="1"/>
      </rPr>
      <t>+</t>
    </r>
  </si>
  <si>
    <r>
      <t>JK</t>
    </r>
    <r>
      <rPr>
        <vertAlign val="subscript"/>
        <sz val="11"/>
        <rFont val="Times New Roman"/>
        <family val="1"/>
      </rPr>
      <t>AB</t>
    </r>
    <r>
      <rPr>
        <sz val="11"/>
        <rFont val="Times New Roman"/>
        <family val="1"/>
      </rPr>
      <t xml:space="preserve"> =</t>
    </r>
  </si>
  <si>
    <r>
      <t>JK</t>
    </r>
    <r>
      <rPr>
        <vertAlign val="subscript"/>
        <sz val="11"/>
        <rFont val="Times New Roman"/>
        <family val="1"/>
      </rPr>
      <t>G</t>
    </r>
    <r>
      <rPr>
        <sz val="11"/>
        <rFont val="Times New Roman"/>
        <family val="1"/>
      </rPr>
      <t xml:space="preserve"> =</t>
    </r>
  </si>
  <si>
    <r>
      <t>F</t>
    </r>
    <r>
      <rPr>
        <b/>
        <i/>
        <vertAlign val="subscript"/>
        <sz val="11"/>
        <color theme="1"/>
        <rFont val="Times New Roman"/>
        <family val="1"/>
      </rPr>
      <t>hitung</t>
    </r>
  </si>
  <si>
    <r>
      <t>F</t>
    </r>
    <r>
      <rPr>
        <b/>
        <i/>
        <vertAlign val="subscript"/>
        <sz val="11"/>
        <color theme="1"/>
        <rFont val="Times New Roman"/>
        <family val="1"/>
      </rPr>
      <t>tabel</t>
    </r>
  </si>
  <si>
    <r>
      <t>F</t>
    </r>
    <r>
      <rPr>
        <b/>
        <vertAlign val="subscript"/>
        <sz val="11"/>
        <rFont val="Times New Roman"/>
        <family val="1"/>
      </rPr>
      <t>o</t>
    </r>
  </si>
  <si>
    <r>
      <t>F</t>
    </r>
    <r>
      <rPr>
        <b/>
        <vertAlign val="subscript"/>
        <sz val="11"/>
        <rFont val="Times New Roman"/>
        <family val="1"/>
      </rPr>
      <t>t</t>
    </r>
  </si>
  <si>
    <r>
      <t>untuk mencari F</t>
    </r>
    <r>
      <rPr>
        <vertAlign val="subscript"/>
        <sz val="11"/>
        <color theme="1"/>
        <rFont val="Times New Roman"/>
        <family val="1"/>
      </rPr>
      <t>t</t>
    </r>
  </si>
  <si>
    <r>
      <t xml:space="preserve">dk </t>
    </r>
    <r>
      <rPr>
        <vertAlign val="subscript"/>
        <sz val="11"/>
        <color theme="1"/>
        <rFont val="Times New Roman"/>
        <family val="1"/>
      </rPr>
      <t>pembilang</t>
    </r>
  </si>
  <si>
    <r>
      <t xml:space="preserve">Baris </t>
    </r>
    <r>
      <rPr>
        <sz val="11"/>
        <color theme="1"/>
        <rFont val="Times New Roman"/>
        <family val="1"/>
      </rPr>
      <t>(</t>
    </r>
    <r>
      <rPr>
        <b/>
        <sz val="11"/>
        <color theme="1"/>
        <rFont val="Times New Roman"/>
        <family val="1"/>
      </rPr>
      <t>A)</t>
    </r>
  </si>
  <si>
    <r>
      <t>p</t>
    </r>
    <r>
      <rPr>
        <sz val="11"/>
        <color theme="1"/>
        <rFont val="Times New Roman"/>
        <family val="1"/>
      </rPr>
      <t>-1</t>
    </r>
  </si>
  <si>
    <r>
      <t>F</t>
    </r>
    <r>
      <rPr>
        <i/>
        <vertAlign val="subscript"/>
        <sz val="11"/>
        <color theme="1"/>
        <rFont val="Times New Roman"/>
        <family val="1"/>
      </rPr>
      <t>a</t>
    </r>
  </si>
  <si>
    <r>
      <t>F</t>
    </r>
    <r>
      <rPr>
        <i/>
        <vertAlign val="subscript"/>
        <sz val="11"/>
        <color theme="1"/>
        <rFont val="Times New Roman"/>
        <family val="1"/>
      </rPr>
      <t>tabel</t>
    </r>
  </si>
  <si>
    <r>
      <t xml:space="preserve">dk </t>
    </r>
    <r>
      <rPr>
        <vertAlign val="subscript"/>
        <sz val="11"/>
        <color theme="1"/>
        <rFont val="Times New Roman"/>
        <family val="1"/>
      </rPr>
      <t>penyebut</t>
    </r>
  </si>
  <si>
    <r>
      <t>q</t>
    </r>
    <r>
      <rPr>
        <sz val="11"/>
        <color theme="1"/>
        <rFont val="Times New Roman"/>
        <family val="1"/>
      </rPr>
      <t>-1</t>
    </r>
  </si>
  <si>
    <r>
      <t>F</t>
    </r>
    <r>
      <rPr>
        <i/>
        <vertAlign val="subscript"/>
        <sz val="11"/>
        <color theme="1"/>
        <rFont val="Times New Roman"/>
        <family val="1"/>
      </rPr>
      <t>b</t>
    </r>
  </si>
  <si>
    <r>
      <t>(</t>
    </r>
    <r>
      <rPr>
        <i/>
        <sz val="11"/>
        <color theme="1"/>
        <rFont val="Times New Roman"/>
        <family val="1"/>
      </rPr>
      <t>p</t>
    </r>
    <r>
      <rPr>
        <sz val="11"/>
        <color theme="1"/>
        <rFont val="Times New Roman"/>
        <family val="1"/>
      </rPr>
      <t xml:space="preserve">-1)( </t>
    </r>
    <r>
      <rPr>
        <i/>
        <sz val="11"/>
        <color theme="1"/>
        <rFont val="Times New Roman"/>
        <family val="1"/>
      </rPr>
      <t>q</t>
    </r>
    <r>
      <rPr>
        <sz val="11"/>
        <color theme="1"/>
        <rFont val="Times New Roman"/>
        <family val="1"/>
      </rPr>
      <t>-1)</t>
    </r>
  </si>
  <si>
    <r>
      <t>F</t>
    </r>
    <r>
      <rPr>
        <i/>
        <vertAlign val="subscript"/>
        <sz val="11"/>
        <color theme="1"/>
        <rFont val="Times New Roman"/>
        <family val="1"/>
      </rPr>
      <t>ab</t>
    </r>
  </si>
  <si>
    <r>
      <t>diperoleh harga F</t>
    </r>
    <r>
      <rPr>
        <vertAlign val="subscript"/>
        <sz val="11"/>
        <color theme="1"/>
        <rFont val="Times New Roman"/>
        <family val="1"/>
      </rPr>
      <t>tabel</t>
    </r>
    <r>
      <rPr>
        <sz val="11"/>
        <color theme="1"/>
        <rFont val="Times New Roman"/>
        <family val="1"/>
      </rPr>
      <t xml:space="preserve"> = F</t>
    </r>
    <r>
      <rPr>
        <vertAlign val="subscript"/>
        <sz val="11"/>
        <color theme="1"/>
        <rFont val="Times New Roman"/>
        <family val="1"/>
      </rPr>
      <t>(1-a); (</t>
    </r>
    <r>
      <rPr>
        <sz val="11"/>
        <color theme="1"/>
        <rFont val="Times New Roman"/>
        <family val="1"/>
      </rPr>
      <t>υ</t>
    </r>
    <r>
      <rPr>
        <vertAlign val="subscript"/>
        <sz val="11"/>
        <color theme="1"/>
        <rFont val="Times New Roman"/>
        <family val="1"/>
      </rPr>
      <t>1,</t>
    </r>
    <r>
      <rPr>
        <sz val="11"/>
        <color theme="1"/>
        <rFont val="Times New Roman"/>
        <family val="1"/>
      </rPr>
      <t xml:space="preserve"> υ</t>
    </r>
    <r>
      <rPr>
        <vertAlign val="subscript"/>
        <sz val="11"/>
        <color theme="1"/>
        <rFont val="Times New Roman"/>
        <family val="1"/>
      </rPr>
      <t>2)</t>
    </r>
    <r>
      <rPr>
        <sz val="11"/>
        <color theme="1"/>
        <rFont val="Times New Roman"/>
        <family val="1"/>
      </rPr>
      <t xml:space="preserve"> = F</t>
    </r>
    <r>
      <rPr>
        <vertAlign val="subscript"/>
        <sz val="11"/>
        <color theme="1"/>
        <rFont val="Times New Roman"/>
        <family val="1"/>
      </rPr>
      <t>0.05; (5,24)</t>
    </r>
    <r>
      <rPr>
        <sz val="11"/>
        <color theme="1"/>
        <rFont val="Times New Roman"/>
        <family val="1"/>
      </rPr>
      <t xml:space="preserve"> = 2,62</t>
    </r>
  </si>
  <si>
    <r>
      <t>N-</t>
    </r>
    <r>
      <rPr>
        <i/>
        <sz val="11"/>
        <color theme="1"/>
        <rFont val="Times New Roman"/>
        <family val="1"/>
      </rPr>
      <t>pq</t>
    </r>
  </si>
  <si>
    <r>
      <t>S</t>
    </r>
    <r>
      <rPr>
        <vertAlign val="subscript"/>
        <sz val="11"/>
        <color theme="1"/>
        <rFont val="Times New Roman"/>
        <family val="1"/>
      </rPr>
      <t xml:space="preserve">v </t>
    </r>
  </si>
  <si>
    <r>
      <t>S</t>
    </r>
    <r>
      <rPr>
        <vertAlign val="subscript"/>
        <sz val="11"/>
        <color theme="1"/>
        <rFont val="Times New Roman"/>
        <family val="1"/>
      </rPr>
      <t>v</t>
    </r>
  </si>
  <si>
    <r>
      <t>RST</t>
    </r>
    <r>
      <rPr>
        <vertAlign val="subscript"/>
        <sz val="11"/>
        <color theme="1"/>
        <rFont val="Times New Roman"/>
        <family val="1"/>
      </rPr>
      <t>2</t>
    </r>
  </si>
  <si>
    <r>
      <t>RST</t>
    </r>
    <r>
      <rPr>
        <vertAlign val="subscript"/>
        <sz val="11"/>
        <color theme="1"/>
        <rFont val="Times New Roman"/>
        <family val="1"/>
      </rPr>
      <t>3</t>
    </r>
  </si>
  <si>
    <r>
      <t>RST</t>
    </r>
    <r>
      <rPr>
        <vertAlign val="subscript"/>
        <sz val="11"/>
        <color theme="1"/>
        <rFont val="Times New Roman"/>
        <family val="1"/>
      </rPr>
      <t>4</t>
    </r>
  </si>
  <si>
    <r>
      <t>RST</t>
    </r>
    <r>
      <rPr>
        <vertAlign val="subscript"/>
        <sz val="11"/>
        <color theme="1"/>
        <rFont val="Times New Roman"/>
        <family val="1"/>
      </rPr>
      <t>5</t>
    </r>
  </si>
  <si>
    <r>
      <t>RST</t>
    </r>
    <r>
      <rPr>
        <vertAlign val="subscript"/>
        <sz val="11"/>
        <color theme="1"/>
        <rFont val="Times New Roman"/>
        <family val="1"/>
      </rPr>
      <t>6</t>
    </r>
  </si>
  <si>
    <t xml:space="preserve">Hasil perhitungan dibandingkan dengan </t>
  </si>
  <si>
    <t xml:space="preserve">nilai tabel korelasi product moment dengan </t>
  </si>
  <si>
    <t xml:space="preserve">N = 30 dan taraf signifikansi 0,05 sebesar </t>
  </si>
  <si>
    <t xml:space="preserve">0,361. Karena harga r-hitung &gt; r-tabel </t>
  </si>
  <si>
    <t xml:space="preserve">atau 0,506 &gt; 0,361, maka dapat disimpulkan </t>
  </si>
  <si>
    <t>bahwa butir nomor 1 tersebut valid.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</si>
</sst>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0"/>
    <numFmt numFmtId="165" formatCode="0.0000"/>
    <numFmt numFmtId="166" formatCode="0.0"/>
    <numFmt numFmtId="167" formatCode="0.000000"/>
    <numFmt numFmtId="168" formatCode="0.0000000"/>
    <numFmt numFmtId="169" formatCode="0.0000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vertAlign val="superscript"/>
      <sz val="11"/>
      <color theme="1"/>
      <name val="Times New Roman"/>
      <family val="1"/>
    </font>
    <font>
      <sz val="12"/>
      <color theme="1"/>
      <name val="Times New Roman"/>
      <family val="1"/>
    </font>
    <font>
      <sz val="9"/>
      <name val="Times New Roman"/>
      <family val="1"/>
    </font>
    <font>
      <vertAlign val="subscript"/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vertAlign val="subscript"/>
      <sz val="11"/>
      <color theme="1"/>
      <name val="Times New Roman"/>
      <family val="1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vertAlign val="subscript"/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u/>
      <sz val="12"/>
      <name val="Times New Roman"/>
      <family val="1"/>
    </font>
    <font>
      <u/>
      <vertAlign val="superscript"/>
      <sz val="12"/>
      <name val="Times New Roman"/>
      <family val="1"/>
    </font>
    <font>
      <vertAlign val="superscript"/>
      <sz val="12"/>
      <name val="Times New Roman"/>
      <family val="1"/>
    </font>
    <font>
      <vertAlign val="subscript"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vertAlign val="subscript"/>
      <sz val="11"/>
      <name val="Times New Roman"/>
      <family val="1"/>
    </font>
    <font>
      <b/>
      <vertAlign val="superscript"/>
      <sz val="11"/>
      <name val="Times New Roman"/>
      <family val="1"/>
    </font>
    <font>
      <i/>
      <sz val="11"/>
      <name val="Times New Roman"/>
      <family val="1"/>
    </font>
    <font>
      <vertAlign val="subscript"/>
      <sz val="11"/>
      <name val="Times New Roman"/>
      <family val="1"/>
    </font>
    <font>
      <vertAlign val="superscript"/>
      <sz val="11"/>
      <name val="Times New Roman"/>
      <family val="1"/>
    </font>
    <font>
      <u/>
      <sz val="11"/>
      <name val="Times New Roman"/>
      <family val="1"/>
    </font>
    <font>
      <sz val="11"/>
      <color rgb="FF000000"/>
      <name val="Times New Roman"/>
      <family val="1"/>
    </font>
    <font>
      <vertAlign val="superscript"/>
      <sz val="11"/>
      <color rgb="FF000000"/>
      <name val="Times New Roman"/>
      <family val="1"/>
    </font>
    <font>
      <vertAlign val="subscript"/>
      <sz val="11"/>
      <color rgb="FF000000"/>
      <name val="Times New Roman"/>
      <family val="1"/>
    </font>
    <font>
      <b/>
      <i/>
      <sz val="11"/>
      <color theme="1"/>
      <name val="Times New Roman"/>
      <family val="1"/>
    </font>
    <font>
      <b/>
      <i/>
      <vertAlign val="subscript"/>
      <sz val="11"/>
      <color theme="1"/>
      <name val="Times New Roman"/>
      <family val="1"/>
    </font>
    <font>
      <i/>
      <sz val="11"/>
      <color theme="1"/>
      <name val="Times New Roman"/>
      <family val="1"/>
    </font>
    <font>
      <i/>
      <vertAlign val="subscript"/>
      <sz val="11"/>
      <color theme="1"/>
      <name val="Times New Roman"/>
      <family val="1"/>
    </font>
    <font>
      <sz val="11"/>
      <color theme="1"/>
      <name val="Symbol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 diagonalUp="1">
      <left/>
      <right/>
      <top/>
      <bottom/>
      <diagonal style="thin">
        <color auto="1"/>
      </diagonal>
    </border>
    <border diagonalUp="1">
      <left style="thin">
        <color indexed="64"/>
      </left>
      <right/>
      <top/>
      <bottom/>
      <diagonal style="thin">
        <color indexed="64"/>
      </diagonal>
    </border>
  </borders>
  <cellStyleXfs count="1">
    <xf numFmtId="0" fontId="0" fillId="0" borderId="0"/>
  </cellStyleXfs>
  <cellXfs count="592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164" fontId="1" fillId="0" borderId="18" xfId="0" applyNumberFormat="1" applyFont="1" applyBorder="1" applyAlignment="1">
      <alignment horizontal="center" vertical="center"/>
    </xf>
    <xf numFmtId="0" fontId="1" fillId="0" borderId="2" xfId="0" applyFont="1" applyBorder="1"/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Border="1"/>
    <xf numFmtId="0" fontId="1" fillId="0" borderId="11" xfId="0" applyFont="1" applyBorder="1"/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Border="1"/>
    <xf numFmtId="0" fontId="1" fillId="0" borderId="5" xfId="0" applyFont="1" applyBorder="1"/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Border="1"/>
    <xf numFmtId="0" fontId="1" fillId="0" borderId="0" xfId="0" applyFont="1" applyAlignment="1">
      <alignment horizont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5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/>
    </xf>
    <xf numFmtId="1" fontId="1" fillId="0" borderId="22" xfId="0" applyNumberFormat="1" applyFont="1" applyBorder="1" applyAlignment="1">
      <alignment horizontal="center" vertical="center"/>
    </xf>
    <xf numFmtId="0" fontId="1" fillId="0" borderId="22" xfId="0" applyFont="1" applyBorder="1"/>
    <xf numFmtId="0" fontId="0" fillId="0" borderId="0" xfId="0" applyFill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Fill="1" applyAlignment="1">
      <alignment horizontal="left"/>
    </xf>
    <xf numFmtId="164" fontId="0" fillId="0" borderId="11" xfId="0" applyNumberFormat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0" fillId="0" borderId="11" xfId="0" applyFont="1" applyFill="1" applyBorder="1" applyAlignment="1">
      <alignment horizontal="left" vertical="center"/>
    </xf>
    <xf numFmtId="164" fontId="6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1" fillId="0" borderId="11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0" fillId="0" borderId="8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left" vertical="center"/>
    </xf>
    <xf numFmtId="164" fontId="0" fillId="0" borderId="8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164" fontId="3" fillId="0" borderId="2" xfId="0" applyNumberFormat="1" applyFont="1" applyBorder="1" applyAlignment="1">
      <alignment horizontal="right"/>
    </xf>
    <xf numFmtId="164" fontId="3" fillId="0" borderId="23" xfId="0" applyNumberFormat="1" applyFont="1" applyBorder="1" applyAlignment="1">
      <alignment horizontal="right"/>
    </xf>
    <xf numFmtId="164" fontId="3" fillId="0" borderId="34" xfId="0" applyNumberFormat="1" applyFont="1" applyBorder="1" applyAlignment="1">
      <alignment horizontal="right"/>
    </xf>
    <xf numFmtId="0" fontId="11" fillId="0" borderId="11" xfId="0" applyFont="1" applyBorder="1" applyAlignment="1">
      <alignment vertical="center" wrapText="1"/>
    </xf>
    <xf numFmtId="164" fontId="3" fillId="0" borderId="11" xfId="0" applyNumberFormat="1" applyFont="1" applyBorder="1" applyAlignment="1">
      <alignment horizontal="right"/>
    </xf>
    <xf numFmtId="164" fontId="3" fillId="0" borderId="26" xfId="0" applyNumberFormat="1" applyFont="1" applyBorder="1" applyAlignment="1">
      <alignment horizontal="right"/>
    </xf>
    <xf numFmtId="0" fontId="11" fillId="0" borderId="5" xfId="0" applyFont="1" applyBorder="1" applyAlignment="1">
      <alignment vertical="center" wrapText="1"/>
    </xf>
    <xf numFmtId="164" fontId="3" fillId="0" borderId="5" xfId="0" applyNumberFormat="1" applyFont="1" applyBorder="1" applyAlignment="1">
      <alignment horizontal="right"/>
    </xf>
    <xf numFmtId="164" fontId="3" fillId="0" borderId="24" xfId="0" applyNumberFormat="1" applyFont="1" applyBorder="1" applyAlignment="1">
      <alignment horizontal="right"/>
    </xf>
    <xf numFmtId="0" fontId="11" fillId="0" borderId="8" xfId="0" applyFont="1" applyBorder="1" applyAlignment="1">
      <alignment vertical="center" wrapText="1"/>
    </xf>
    <xf numFmtId="164" fontId="3" fillId="0" borderId="8" xfId="0" applyNumberFormat="1" applyFont="1" applyBorder="1" applyAlignment="1">
      <alignment horizontal="right"/>
    </xf>
    <xf numFmtId="164" fontId="3" fillId="0" borderId="25" xfId="0" applyNumberFormat="1" applyFont="1" applyBorder="1" applyAlignment="1">
      <alignment horizontal="right"/>
    </xf>
    <xf numFmtId="0" fontId="0" fillId="2" borderId="11" xfId="0" applyFont="1" applyFill="1" applyBorder="1" applyAlignment="1">
      <alignment horizontal="center"/>
    </xf>
    <xf numFmtId="0" fontId="0" fillId="2" borderId="11" xfId="0" applyFont="1" applyFill="1" applyBorder="1" applyAlignment="1">
      <alignment horizontal="left" vertical="center"/>
    </xf>
    <xf numFmtId="0" fontId="0" fillId="2" borderId="11" xfId="0" applyFill="1" applyBorder="1" applyAlignment="1">
      <alignment horizontal="center" vertical="center"/>
    </xf>
    <xf numFmtId="164" fontId="0" fillId="2" borderId="11" xfId="0" applyNumberFormat="1" applyFont="1" applyFill="1" applyBorder="1" applyAlignment="1">
      <alignment horizontal="center" vertical="center"/>
    </xf>
    <xf numFmtId="164" fontId="3" fillId="0" borderId="35" xfId="0" applyNumberFormat="1" applyFont="1" applyBorder="1" applyAlignment="1">
      <alignment horizontal="right"/>
    </xf>
    <xf numFmtId="0" fontId="0" fillId="0" borderId="11" xfId="0" applyBorder="1"/>
    <xf numFmtId="164" fontId="0" fillId="0" borderId="11" xfId="0" applyNumberFormat="1" applyBorder="1"/>
    <xf numFmtId="0" fontId="9" fillId="0" borderId="0" xfId="0" applyFont="1" applyAlignment="1">
      <alignment horizontal="right"/>
    </xf>
    <xf numFmtId="0" fontId="1" fillId="0" borderId="8" xfId="0" applyFont="1" applyBorder="1" applyAlignment="1">
      <alignment horizontal="center"/>
    </xf>
    <xf numFmtId="0" fontId="1" fillId="0" borderId="40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66" fontId="1" fillId="0" borderId="8" xfId="0" applyNumberFormat="1" applyFont="1" applyBorder="1" applyAlignment="1">
      <alignment horizontal="center"/>
    </xf>
    <xf numFmtId="0" fontId="1" fillId="0" borderId="36" xfId="0" applyFont="1" applyBorder="1" applyAlignment="1"/>
    <xf numFmtId="0" fontId="1" fillId="0" borderId="0" xfId="0" applyFont="1" applyBorder="1"/>
    <xf numFmtId="0" fontId="1" fillId="0" borderId="8" xfId="0" applyFont="1" applyBorder="1"/>
    <xf numFmtId="167" fontId="1" fillId="0" borderId="8" xfId="0" applyNumberFormat="1" applyFont="1" applyBorder="1"/>
    <xf numFmtId="0" fontId="1" fillId="0" borderId="0" xfId="0" applyFont="1" applyBorder="1" applyAlignment="1"/>
    <xf numFmtId="164" fontId="0" fillId="0" borderId="11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2" fillId="0" borderId="11" xfId="0" applyFont="1" applyBorder="1" applyAlignment="1">
      <alignment horizontal="center" wrapText="1"/>
    </xf>
    <xf numFmtId="0" fontId="12" fillId="0" borderId="11" xfId="0" applyFont="1" applyBorder="1" applyAlignment="1">
      <alignment wrapText="1"/>
    </xf>
    <xf numFmtId="0" fontId="12" fillId="0" borderId="11" xfId="0" applyFont="1" applyFill="1" applyBorder="1" applyAlignment="1">
      <alignment horizontal="center" wrapText="1"/>
    </xf>
    <xf numFmtId="164" fontId="0" fillId="0" borderId="0" xfId="0" applyNumberFormat="1" applyBorder="1" applyAlignment="1">
      <alignment horizontal="center"/>
    </xf>
    <xf numFmtId="165" fontId="0" fillId="0" borderId="0" xfId="0" applyNumberFormat="1"/>
    <xf numFmtId="165" fontId="0" fillId="0" borderId="11" xfId="0" applyNumberFormat="1" applyBorder="1"/>
    <xf numFmtId="164" fontId="0" fillId="2" borderId="0" xfId="0" applyNumberFormat="1" applyFont="1" applyFill="1" applyBorder="1" applyAlignment="1">
      <alignment horizontal="center" vertical="center"/>
    </xf>
    <xf numFmtId="165" fontId="0" fillId="0" borderId="11" xfId="0" applyNumberFormat="1" applyFill="1" applyBorder="1"/>
    <xf numFmtId="0" fontId="15" fillId="0" borderId="0" xfId="0" applyFont="1"/>
    <xf numFmtId="0" fontId="15" fillId="0" borderId="0" xfId="0" applyFont="1" applyAlignment="1">
      <alignment vertical="center"/>
    </xf>
    <xf numFmtId="0" fontId="15" fillId="0" borderId="0" xfId="0" applyFont="1" applyAlignment="1"/>
    <xf numFmtId="0" fontId="15" fillId="0" borderId="0" xfId="0" applyFont="1" applyAlignment="1">
      <alignment horizontal="right"/>
    </xf>
    <xf numFmtId="0" fontId="15" fillId="0" borderId="36" xfId="0" applyFont="1" applyBorder="1" applyAlignment="1">
      <alignment horizontal="center"/>
    </xf>
    <xf numFmtId="0" fontId="15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0" xfId="0" applyNumberFormat="1" applyFont="1"/>
    <xf numFmtId="0" fontId="1" fillId="0" borderId="11" xfId="0" applyFont="1" applyFill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/>
    <xf numFmtId="164" fontId="3" fillId="0" borderId="0" xfId="0" applyNumberFormat="1" applyFont="1"/>
    <xf numFmtId="0" fontId="3" fillId="0" borderId="11" xfId="0" applyFont="1" applyFill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/>
    </xf>
    <xf numFmtId="0" fontId="3" fillId="0" borderId="11" xfId="0" applyFont="1" applyBorder="1"/>
    <xf numFmtId="164" fontId="3" fillId="0" borderId="11" xfId="0" applyNumberFormat="1" applyFont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left" vertical="center"/>
    </xf>
    <xf numFmtId="0" fontId="1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0" fillId="0" borderId="22" xfId="0" applyFont="1" applyBorder="1" applyAlignment="1">
      <alignment horizontal="left"/>
    </xf>
    <xf numFmtId="0" fontId="15" fillId="0" borderId="22" xfId="0" applyFont="1" applyBorder="1" applyAlignment="1">
      <alignment horizontal="center"/>
    </xf>
    <xf numFmtId="0" fontId="15" fillId="0" borderId="36" xfId="0" applyFont="1" applyBorder="1" applyAlignment="1">
      <alignment horizontal="right"/>
    </xf>
    <xf numFmtId="0" fontId="15" fillId="0" borderId="36" xfId="0" applyFont="1" applyBorder="1" applyAlignment="1">
      <alignment horizontal="left"/>
    </xf>
    <xf numFmtId="0" fontId="15" fillId="0" borderId="0" xfId="0" applyNumberFormat="1" applyFont="1" applyAlignment="1">
      <alignment horizontal="center"/>
    </xf>
    <xf numFmtId="0" fontId="15" fillId="0" borderId="11" xfId="0" applyFont="1" applyBorder="1" applyAlignment="1"/>
    <xf numFmtId="0" fontId="15" fillId="0" borderId="22" xfId="0" applyFont="1" applyBorder="1"/>
    <xf numFmtId="0" fontId="15" fillId="0" borderId="22" xfId="0" applyFont="1" applyBorder="1" applyAlignment="1">
      <alignment horizontal="right"/>
    </xf>
    <xf numFmtId="0" fontId="15" fillId="0" borderId="0" xfId="0" applyFont="1" applyAlignment="1">
      <alignment vertical="top"/>
    </xf>
    <xf numFmtId="0" fontId="15" fillId="0" borderId="0" xfId="0" applyFont="1" applyBorder="1" applyAlignment="1">
      <alignment horizontal="center"/>
    </xf>
    <xf numFmtId="0" fontId="15" fillId="0" borderId="0" xfId="0" applyFont="1" applyBorder="1" applyAlignment="1"/>
    <xf numFmtId="0" fontId="15" fillId="0" borderId="0" xfId="0" applyFont="1" applyBorder="1" applyAlignment="1">
      <alignment horizontal="right"/>
    </xf>
    <xf numFmtId="0" fontId="15" fillId="0" borderId="36" xfId="0" applyFont="1" applyBorder="1" applyAlignment="1"/>
    <xf numFmtId="0" fontId="22" fillId="0" borderId="0" xfId="0" applyFont="1"/>
    <xf numFmtId="0" fontId="22" fillId="0" borderId="0" xfId="0" applyFont="1" applyBorder="1"/>
    <xf numFmtId="0" fontId="22" fillId="0" borderId="8" xfId="0" applyFont="1" applyBorder="1" applyAlignment="1">
      <alignment horizontal="center"/>
    </xf>
    <xf numFmtId="164" fontId="22" fillId="0" borderId="0" xfId="0" applyNumberFormat="1" applyFont="1"/>
    <xf numFmtId="0" fontId="22" fillId="0" borderId="0" xfId="0" applyFont="1" applyAlignment="1"/>
    <xf numFmtId="0" fontId="22" fillId="0" borderId="0" xfId="0" applyFont="1" applyAlignment="1">
      <alignment horizontal="right"/>
    </xf>
    <xf numFmtId="0" fontId="22" fillId="0" borderId="11" xfId="0" applyFont="1" applyBorder="1" applyAlignment="1">
      <alignment horizontal="center"/>
    </xf>
    <xf numFmtId="0" fontId="22" fillId="0" borderId="0" xfId="0" applyFont="1" applyAlignment="1">
      <alignment horizontal="center" vertical="center"/>
    </xf>
    <xf numFmtId="0" fontId="23" fillId="0" borderId="14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23" fillId="0" borderId="0" xfId="0" applyFont="1" applyFill="1" applyBorder="1" applyAlignment="1"/>
    <xf numFmtId="0" fontId="23" fillId="0" borderId="57" xfId="0" applyFont="1" applyFill="1" applyBorder="1" applyAlignment="1">
      <alignment horizontal="center"/>
    </xf>
    <xf numFmtId="165" fontId="22" fillId="0" borderId="8" xfId="0" applyNumberFormat="1" applyFont="1" applyBorder="1" applyAlignment="1">
      <alignment horizontal="center"/>
    </xf>
    <xf numFmtId="165" fontId="22" fillId="0" borderId="11" xfId="0" applyNumberFormat="1" applyFont="1" applyBorder="1" applyAlignment="1">
      <alignment horizontal="center"/>
    </xf>
    <xf numFmtId="0" fontId="22" fillId="0" borderId="40" xfId="0" applyFont="1" applyBorder="1" applyAlignment="1">
      <alignment horizontal="center"/>
    </xf>
    <xf numFmtId="165" fontId="22" fillId="0" borderId="40" xfId="0" applyNumberFormat="1" applyFont="1" applyBorder="1" applyAlignment="1">
      <alignment horizontal="center"/>
    </xf>
    <xf numFmtId="0" fontId="22" fillId="0" borderId="33" xfId="0" applyFont="1" applyBorder="1"/>
    <xf numFmtId="165" fontId="22" fillId="0" borderId="0" xfId="0" applyNumberFormat="1" applyFont="1" applyBorder="1" applyAlignment="1">
      <alignment horizontal="center"/>
    </xf>
    <xf numFmtId="165" fontId="22" fillId="0" borderId="33" xfId="0" applyNumberFormat="1" applyFont="1" applyBorder="1" applyAlignment="1">
      <alignment horizontal="center"/>
    </xf>
    <xf numFmtId="165" fontId="22" fillId="0" borderId="33" xfId="0" applyNumberFormat="1" applyFont="1" applyBorder="1" applyAlignment="1">
      <alignment horizontal="right" indent="1"/>
    </xf>
    <xf numFmtId="0" fontId="22" fillId="0" borderId="25" xfId="0" applyFont="1" applyBorder="1"/>
    <xf numFmtId="165" fontId="22" fillId="0" borderId="8" xfId="0" applyNumberFormat="1" applyFont="1" applyBorder="1" applyAlignment="1">
      <alignment horizontal="right" indent="1"/>
    </xf>
    <xf numFmtId="0" fontId="22" fillId="0" borderId="0" xfId="0" applyFont="1" applyAlignment="1">
      <alignment vertical="center"/>
    </xf>
    <xf numFmtId="0" fontId="22" fillId="0" borderId="22" xfId="0" applyFont="1" applyBorder="1" applyAlignment="1">
      <alignment horizontal="center" vertical="center"/>
    </xf>
    <xf numFmtId="165" fontId="22" fillId="0" borderId="0" xfId="0" applyNumberFormat="1" applyFont="1" applyAlignment="1"/>
    <xf numFmtId="0" fontId="22" fillId="0" borderId="0" xfId="0" applyFont="1" applyBorder="1" applyAlignment="1">
      <alignment horizontal="center" vertical="center"/>
    </xf>
    <xf numFmtId="0" fontId="22" fillId="0" borderId="61" xfId="0" applyFont="1" applyBorder="1" applyAlignment="1"/>
    <xf numFmtId="0" fontId="22" fillId="0" borderId="62" xfId="0" applyFont="1" applyBorder="1"/>
    <xf numFmtId="0" fontId="22" fillId="0" borderId="0" xfId="0" applyFont="1" applyAlignment="1">
      <alignment horizontal="left" vertical="center" indent="2"/>
    </xf>
    <xf numFmtId="0" fontId="22" fillId="0" borderId="0" xfId="0" applyFont="1" applyAlignment="1">
      <alignment vertical="top" wrapText="1"/>
    </xf>
    <xf numFmtId="164" fontId="9" fillId="0" borderId="0" xfId="0" applyNumberFormat="1" applyFont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164" fontId="9" fillId="0" borderId="0" xfId="0" applyNumberFormat="1" applyFont="1" applyAlignment="1">
      <alignment horizontal="center"/>
    </xf>
    <xf numFmtId="164" fontId="9" fillId="0" borderId="11" xfId="0" applyNumberFormat="1" applyFont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/>
    <xf numFmtId="0" fontId="1" fillId="0" borderId="0" xfId="0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64" fontId="1" fillId="0" borderId="11" xfId="0" applyNumberFormat="1" applyFont="1" applyFill="1" applyBorder="1" applyAlignment="1">
      <alignment horizontal="center" vertical="center"/>
    </xf>
    <xf numFmtId="164" fontId="9" fillId="0" borderId="1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164" fontId="9" fillId="0" borderId="0" xfId="0" applyNumberFormat="1" applyFont="1" applyFill="1"/>
    <xf numFmtId="164" fontId="1" fillId="0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164" fontId="1" fillId="0" borderId="0" xfId="0" applyNumberFormat="1" applyFont="1" applyFill="1" applyBorder="1"/>
    <xf numFmtId="164" fontId="9" fillId="0" borderId="0" xfId="0" applyNumberFormat="1" applyFont="1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 vertical="center"/>
    </xf>
    <xf numFmtId="164" fontId="9" fillId="2" borderId="11" xfId="0" applyNumberFormat="1" applyFont="1" applyFill="1" applyBorder="1" applyAlignment="1">
      <alignment horizontal="center" vertical="center"/>
    </xf>
    <xf numFmtId="164" fontId="9" fillId="0" borderId="0" xfId="0" applyNumberFormat="1" applyFont="1" applyFill="1" applyAlignment="1">
      <alignment horizontal="center" vertical="center"/>
    </xf>
    <xf numFmtId="164" fontId="9" fillId="0" borderId="31" xfId="0" applyNumberFormat="1" applyFont="1" applyFill="1" applyBorder="1"/>
    <xf numFmtId="164" fontId="9" fillId="0" borderId="32" xfId="0" applyNumberFormat="1" applyFont="1" applyFill="1" applyBorder="1"/>
    <xf numFmtId="2" fontId="1" fillId="0" borderId="0" xfId="0" applyNumberFormat="1" applyFont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left"/>
    </xf>
    <xf numFmtId="0" fontId="2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2" fillId="0" borderId="14" xfId="0" applyFont="1" applyBorder="1" applyAlignment="1">
      <alignment horizontal="center"/>
    </xf>
    <xf numFmtId="1" fontId="22" fillId="0" borderId="11" xfId="0" applyNumberFormat="1" applyFont="1" applyBorder="1" applyAlignment="1">
      <alignment horizontal="center"/>
    </xf>
    <xf numFmtId="0" fontId="22" fillId="0" borderId="33" xfId="0" applyFont="1" applyBorder="1" applyAlignment="1">
      <alignment horizontal="center"/>
    </xf>
    <xf numFmtId="164" fontId="22" fillId="0" borderId="33" xfId="0" applyNumberFormat="1" applyFont="1" applyBorder="1" applyAlignment="1"/>
    <xf numFmtId="164" fontId="22" fillId="0" borderId="33" xfId="0" applyNumberFormat="1" applyFont="1" applyBorder="1" applyAlignment="1">
      <alignment horizontal="right"/>
    </xf>
    <xf numFmtId="164" fontId="22" fillId="0" borderId="14" xfId="0" applyNumberFormat="1" applyFont="1" applyBorder="1" applyAlignment="1">
      <alignment horizontal="right"/>
    </xf>
    <xf numFmtId="0" fontId="22" fillId="0" borderId="33" xfId="0" applyFont="1" applyBorder="1" applyAlignment="1">
      <alignment horizontal="center" vertical="center" wrapText="1"/>
    </xf>
    <xf numFmtId="0" fontId="22" fillId="0" borderId="33" xfId="0" applyNumberFormat="1" applyFont="1" applyBorder="1" applyAlignment="1"/>
    <xf numFmtId="0" fontId="22" fillId="0" borderId="33" xfId="0" applyNumberFormat="1" applyFont="1" applyBorder="1" applyAlignment="1">
      <alignment horizontal="right"/>
    </xf>
    <xf numFmtId="0" fontId="22" fillId="0" borderId="33" xfId="0" applyNumberFormat="1" applyFont="1" applyBorder="1" applyAlignment="1">
      <alignment vertical="center" wrapText="1"/>
    </xf>
    <xf numFmtId="165" fontId="22" fillId="0" borderId="33" xfId="0" applyNumberFormat="1" applyFont="1" applyBorder="1" applyAlignment="1"/>
    <xf numFmtId="165" fontId="22" fillId="0" borderId="33" xfId="0" applyNumberFormat="1" applyFont="1" applyBorder="1" applyAlignment="1">
      <alignment horizontal="right"/>
    </xf>
    <xf numFmtId="165" fontId="22" fillId="0" borderId="33" xfId="0" applyNumberFormat="1" applyFont="1" applyBorder="1" applyAlignment="1">
      <alignment vertical="center" wrapText="1"/>
    </xf>
    <xf numFmtId="0" fontId="22" fillId="0" borderId="8" xfId="0" applyFont="1" applyBorder="1" applyAlignment="1">
      <alignment horizontal="center" vertical="center"/>
    </xf>
    <xf numFmtId="164" fontId="22" fillId="0" borderId="8" xfId="0" applyNumberFormat="1" applyFont="1" applyBorder="1" applyAlignment="1">
      <alignment vertical="center"/>
    </xf>
    <xf numFmtId="164" fontId="22" fillId="0" borderId="8" xfId="0" applyNumberFormat="1" applyFont="1" applyBorder="1" applyAlignment="1">
      <alignment horizontal="right" vertical="center"/>
    </xf>
    <xf numFmtId="165" fontId="22" fillId="0" borderId="8" xfId="0" applyNumberFormat="1" applyFont="1" applyBorder="1" applyAlignment="1">
      <alignment vertical="center"/>
    </xf>
    <xf numFmtId="164" fontId="22" fillId="0" borderId="8" xfId="0" applyNumberFormat="1" applyFont="1" applyBorder="1" applyAlignment="1">
      <alignment horizontal="right"/>
    </xf>
    <xf numFmtId="164" fontId="22" fillId="0" borderId="8" xfId="0" applyNumberFormat="1" applyFont="1" applyBorder="1"/>
    <xf numFmtId="164" fontId="22" fillId="0" borderId="14" xfId="0" applyNumberFormat="1" applyFont="1" applyBorder="1"/>
    <xf numFmtId="0" fontId="22" fillId="0" borderId="33" xfId="0" applyNumberFormat="1" applyFont="1" applyBorder="1" applyAlignment="1">
      <alignment horizontal="right" vertical="center"/>
    </xf>
    <xf numFmtId="0" fontId="22" fillId="0" borderId="33" xfId="0" applyFont="1" applyBorder="1" applyAlignment="1">
      <alignment horizontal="center" vertical="center"/>
    </xf>
    <xf numFmtId="164" fontId="22" fillId="0" borderId="33" xfId="0" applyNumberFormat="1" applyFont="1" applyBorder="1" applyAlignment="1">
      <alignment vertical="center"/>
    </xf>
    <xf numFmtId="164" fontId="22" fillId="0" borderId="33" xfId="0" applyNumberFormat="1" applyFont="1" applyBorder="1" applyAlignment="1">
      <alignment horizontal="right" vertical="center"/>
    </xf>
    <xf numFmtId="165" fontId="22" fillId="0" borderId="33" xfId="0" applyNumberFormat="1" applyFont="1" applyBorder="1" applyAlignment="1">
      <alignment vertical="center"/>
    </xf>
    <xf numFmtId="0" fontId="22" fillId="0" borderId="14" xfId="0" applyFont="1" applyBorder="1" applyAlignment="1">
      <alignment horizontal="center" vertical="center" wrapText="1"/>
    </xf>
    <xf numFmtId="0" fontId="22" fillId="0" borderId="14" xfId="0" applyNumberFormat="1" applyFont="1" applyBorder="1" applyAlignment="1"/>
    <xf numFmtId="0" fontId="22" fillId="0" borderId="0" xfId="0" applyFont="1" applyBorder="1" applyAlignment="1">
      <alignment horizontal="left"/>
    </xf>
    <xf numFmtId="164" fontId="29" fillId="0" borderId="0" xfId="0" applyNumberFormat="1" applyFont="1" applyBorder="1"/>
    <xf numFmtId="0" fontId="22" fillId="0" borderId="41" xfId="0" applyFont="1" applyBorder="1" applyAlignment="1">
      <alignment horizontal="right" vertical="center"/>
    </xf>
    <xf numFmtId="169" fontId="22" fillId="0" borderId="41" xfId="0" applyNumberFormat="1" applyFont="1" applyBorder="1" applyAlignment="1">
      <alignment horizontal="center"/>
    </xf>
    <xf numFmtId="164" fontId="22" fillId="0" borderId="41" xfId="0" applyNumberFormat="1" applyFont="1" applyBorder="1"/>
    <xf numFmtId="0" fontId="22" fillId="0" borderId="41" xfId="0" applyNumberFormat="1" applyFont="1" applyBorder="1" applyAlignment="1"/>
    <xf numFmtId="0" fontId="22" fillId="0" borderId="41" xfId="0" applyNumberFormat="1" applyFont="1" applyBorder="1"/>
    <xf numFmtId="167" fontId="22" fillId="0" borderId="41" xfId="0" applyNumberFormat="1" applyFont="1" applyBorder="1" applyAlignment="1">
      <alignment horizontal="center"/>
    </xf>
    <xf numFmtId="0" fontId="22" fillId="0" borderId="41" xfId="0" applyFont="1" applyBorder="1"/>
    <xf numFmtId="0" fontId="22" fillId="0" borderId="0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22" fillId="0" borderId="0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22" fillId="0" borderId="0" xfId="0" applyFont="1" applyBorder="1" applyAlignment="1"/>
    <xf numFmtId="0" fontId="30" fillId="0" borderId="0" xfId="0" applyFont="1" applyAlignment="1">
      <alignment horizontal="right"/>
    </xf>
    <xf numFmtId="0" fontId="30" fillId="0" borderId="0" xfId="0" applyFont="1"/>
    <xf numFmtId="1" fontId="22" fillId="0" borderId="14" xfId="0" applyNumberFormat="1" applyFont="1" applyBorder="1" applyAlignment="1"/>
    <xf numFmtId="0" fontId="22" fillId="0" borderId="0" xfId="0" quotePrefix="1" applyNumberFormat="1" applyFont="1" applyAlignment="1">
      <alignment horizontal="center"/>
    </xf>
    <xf numFmtId="164" fontId="22" fillId="0" borderId="0" xfId="0" applyNumberFormat="1" applyFont="1" applyAlignment="1">
      <alignment horizontal="right"/>
    </xf>
    <xf numFmtId="164" fontId="22" fillId="0" borderId="0" xfId="0" applyNumberFormat="1" applyFont="1" applyBorder="1" applyAlignment="1">
      <alignment horizontal="center" vertical="center"/>
    </xf>
    <xf numFmtId="0" fontId="22" fillId="0" borderId="0" xfId="0" applyNumberFormat="1" applyFont="1" applyAlignment="1">
      <alignment horizontal="center"/>
    </xf>
    <xf numFmtId="164" fontId="22" fillId="0" borderId="0" xfId="0" applyNumberFormat="1" applyFont="1" applyBorder="1" applyAlignment="1">
      <alignment horizontal="right"/>
    </xf>
    <xf numFmtId="164" fontId="22" fillId="0" borderId="22" xfId="0" applyNumberFormat="1" applyFont="1" applyBorder="1" applyAlignment="1">
      <alignment horizontal="center" vertical="center"/>
    </xf>
    <xf numFmtId="1" fontId="22" fillId="0" borderId="33" xfId="0" applyNumberFormat="1" applyFont="1" applyBorder="1" applyAlignment="1">
      <alignment vertical="center" wrapText="1"/>
    </xf>
    <xf numFmtId="1" fontId="22" fillId="0" borderId="0" xfId="0" applyNumberFormat="1" applyFont="1" applyBorder="1" applyAlignment="1">
      <alignment horizontal="center" vertical="center"/>
    </xf>
    <xf numFmtId="1" fontId="28" fillId="0" borderId="0" xfId="0" applyNumberFormat="1" applyFont="1" applyBorder="1" applyAlignment="1">
      <alignment horizontal="center" vertical="center"/>
    </xf>
    <xf numFmtId="164" fontId="28" fillId="0" borderId="22" xfId="0" applyNumberFormat="1" applyFont="1" applyBorder="1" applyAlignment="1">
      <alignment horizontal="center" vertical="center"/>
    </xf>
    <xf numFmtId="1" fontId="28" fillId="0" borderId="22" xfId="0" applyNumberFormat="1" applyFont="1" applyBorder="1" applyAlignment="1">
      <alignment horizontal="left" vertical="center"/>
    </xf>
    <xf numFmtId="164" fontId="22" fillId="0" borderId="0" xfId="0" applyNumberFormat="1" applyFont="1" applyAlignment="1">
      <alignment horizontal="center" vertical="center"/>
    </xf>
    <xf numFmtId="164" fontId="28" fillId="0" borderId="22" xfId="0" applyNumberFormat="1" applyFont="1" applyBorder="1" applyAlignment="1">
      <alignment vertical="top"/>
    </xf>
    <xf numFmtId="164" fontId="22" fillId="0" borderId="22" xfId="0" applyNumberFormat="1" applyFont="1" applyBorder="1" applyAlignment="1">
      <alignment vertical="center"/>
    </xf>
    <xf numFmtId="1" fontId="28" fillId="0" borderId="22" xfId="0" applyNumberFormat="1" applyFont="1" applyBorder="1" applyAlignment="1">
      <alignment horizontal="left" vertical="top"/>
    </xf>
    <xf numFmtId="164" fontId="22" fillId="0" borderId="0" xfId="0" applyNumberFormat="1" applyFont="1" applyAlignment="1"/>
    <xf numFmtId="0" fontId="9" fillId="0" borderId="35" xfId="0" applyFont="1" applyBorder="1" applyAlignment="1">
      <alignment horizontal="center"/>
    </xf>
    <xf numFmtId="0" fontId="33" fillId="0" borderId="43" xfId="0" applyFont="1" applyBorder="1" applyAlignment="1">
      <alignment horizontal="center"/>
    </xf>
    <xf numFmtId="0" fontId="23" fillId="0" borderId="11" xfId="0" applyFont="1" applyBorder="1" applyAlignment="1">
      <alignment horizontal="center" vertical="center" wrapText="1"/>
    </xf>
    <xf numFmtId="16" fontId="1" fillId="0" borderId="0" xfId="0" applyNumberFormat="1" applyFont="1" applyAlignment="1">
      <alignment horizontal="right"/>
    </xf>
    <xf numFmtId="0" fontId="9" fillId="0" borderId="44" xfId="0" applyFont="1" applyBorder="1" applyAlignment="1">
      <alignment horizontal="center"/>
    </xf>
    <xf numFmtId="0" fontId="35" fillId="0" borderId="45" xfId="0" applyFont="1" applyBorder="1" applyAlignment="1">
      <alignment horizontal="center"/>
    </xf>
    <xf numFmtId="0" fontId="22" fillId="0" borderId="38" xfId="0" applyFont="1" applyBorder="1" applyAlignment="1">
      <alignment horizontal="center"/>
    </xf>
    <xf numFmtId="0" fontId="35" fillId="0" borderId="45" xfId="0" applyFont="1" applyBorder="1" applyAlignment="1">
      <alignment horizontal="center" wrapText="1"/>
    </xf>
    <xf numFmtId="164" fontId="22" fillId="0" borderId="32" xfId="0" applyNumberFormat="1" applyFont="1" applyBorder="1" applyAlignment="1">
      <alignment horizontal="center"/>
    </xf>
    <xf numFmtId="1" fontId="1" fillId="0" borderId="0" xfId="0" applyNumberFormat="1" applyFont="1"/>
    <xf numFmtId="0" fontId="1" fillId="0" borderId="45" xfId="0" applyFont="1" applyBorder="1" applyAlignment="1">
      <alignment horizontal="center"/>
    </xf>
    <xf numFmtId="165" fontId="22" fillId="0" borderId="32" xfId="0" applyNumberFormat="1" applyFont="1" applyBorder="1" applyAlignment="1">
      <alignment horizontal="left"/>
    </xf>
    <xf numFmtId="164" fontId="22" fillId="0" borderId="39" xfId="0" applyNumberFormat="1" applyFont="1" applyBorder="1" applyAlignment="1">
      <alignment horizontal="center"/>
    </xf>
    <xf numFmtId="165" fontId="22" fillId="0" borderId="0" xfId="0" applyNumberFormat="1" applyFont="1" applyBorder="1" applyAlignment="1">
      <alignment horizontal="right"/>
    </xf>
    <xf numFmtId="165" fontId="30" fillId="0" borderId="0" xfId="0" applyNumberFormat="1" applyFont="1" applyFill="1" applyBorder="1"/>
    <xf numFmtId="0" fontId="22" fillId="0" borderId="0" xfId="0" applyFont="1" applyAlignment="1">
      <alignment horizontal="center"/>
    </xf>
    <xf numFmtId="0" fontId="0" fillId="0" borderId="0" xfId="0" applyFont="1"/>
    <xf numFmtId="0" fontId="22" fillId="0" borderId="0" xfId="0" applyFont="1" applyAlignment="1" applyProtection="1">
      <alignment horizontal="center"/>
      <protection locked="0" hidden="1"/>
    </xf>
    <xf numFmtId="0" fontId="23" fillId="0" borderId="0" xfId="0" applyFont="1" applyAlignment="1" applyProtection="1">
      <alignment horizontal="right"/>
      <protection locked="0" hidden="1"/>
    </xf>
    <xf numFmtId="0" fontId="22" fillId="0" borderId="0" xfId="0" applyFont="1" applyProtection="1">
      <protection locked="0" hidden="1"/>
    </xf>
    <xf numFmtId="0" fontId="1" fillId="0" borderId="46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164" fontId="1" fillId="0" borderId="20" xfId="0" applyNumberFormat="1" applyFont="1" applyBorder="1" applyAlignment="1">
      <alignment horizontal="center"/>
    </xf>
    <xf numFmtId="164" fontId="1" fillId="0" borderId="21" xfId="0" applyNumberFormat="1" applyFont="1" applyBorder="1" applyAlignment="1">
      <alignment horizontal="center"/>
    </xf>
    <xf numFmtId="0" fontId="22" fillId="0" borderId="0" xfId="0" quotePrefix="1" applyFont="1" applyAlignment="1" applyProtection="1">
      <alignment horizontal="center"/>
      <protection locked="0" hidden="1"/>
    </xf>
    <xf numFmtId="169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Font="1" applyAlignment="1">
      <alignment vertical="top"/>
    </xf>
    <xf numFmtId="0" fontId="1" fillId="0" borderId="0" xfId="0" applyFont="1" applyAlignment="1">
      <alignment horizontal="right" vertical="center"/>
    </xf>
    <xf numFmtId="165" fontId="1" fillId="0" borderId="0" xfId="0" applyNumberFormat="1" applyFont="1"/>
    <xf numFmtId="0" fontId="22" fillId="0" borderId="0" xfId="0" quotePrefix="1" applyFont="1" applyAlignment="1" applyProtection="1">
      <alignment horizontal="center" vertical="center"/>
      <protection locked="0" hidden="1"/>
    </xf>
    <xf numFmtId="0" fontId="37" fillId="0" borderId="0" xfId="0" applyFont="1" applyAlignment="1">
      <alignment horizontal="center"/>
    </xf>
    <xf numFmtId="2" fontId="1" fillId="0" borderId="0" xfId="0" applyNumberFormat="1" applyFont="1" applyAlignment="1"/>
    <xf numFmtId="165" fontId="1" fillId="0" borderId="0" xfId="0" applyNumberFormat="1" applyFont="1" applyAlignment="1">
      <alignment horizontal="center"/>
    </xf>
    <xf numFmtId="0" fontId="22" fillId="0" borderId="0" xfId="0" quotePrefix="1" applyFont="1" applyAlignment="1" applyProtection="1">
      <alignment horizontal="center" vertical="top"/>
      <protection locked="0" hidden="1"/>
    </xf>
    <xf numFmtId="0" fontId="30" fillId="0" borderId="40" xfId="0" applyFont="1" applyBorder="1" applyAlignment="1">
      <alignment horizontal="center" vertical="center"/>
    </xf>
    <xf numFmtId="164" fontId="1" fillId="0" borderId="40" xfId="0" applyNumberFormat="1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164" fontId="30" fillId="0" borderId="8" xfId="0" applyNumberFormat="1" applyFont="1" applyBorder="1" applyAlignment="1"/>
    <xf numFmtId="164" fontId="1" fillId="0" borderId="52" xfId="0" applyNumberFormat="1" applyFont="1" applyFill="1" applyBorder="1" applyAlignment="1"/>
    <xf numFmtId="164" fontId="1" fillId="0" borderId="53" xfId="0" applyNumberFormat="1" applyFont="1" applyFill="1" applyBorder="1" applyAlignment="1"/>
    <xf numFmtId="164" fontId="1" fillId="0" borderId="8" xfId="0" applyNumberFormat="1" applyFont="1" applyBorder="1"/>
    <xf numFmtId="164" fontId="1" fillId="0" borderId="9" xfId="0" applyNumberFormat="1" applyFont="1" applyBorder="1"/>
    <xf numFmtId="164" fontId="30" fillId="0" borderId="11" xfId="0" applyNumberFormat="1" applyFont="1" applyBorder="1" applyAlignment="1"/>
    <xf numFmtId="164" fontId="1" fillId="0" borderId="26" xfId="0" applyNumberFormat="1" applyFont="1" applyFill="1" applyBorder="1" applyAlignment="1"/>
    <xf numFmtId="164" fontId="1" fillId="0" borderId="30" xfId="0" applyNumberFormat="1" applyFont="1" applyFill="1" applyBorder="1" applyAlignment="1"/>
    <xf numFmtId="164" fontId="1" fillId="0" borderId="11" xfId="0" applyNumberFormat="1" applyFont="1" applyBorder="1"/>
    <xf numFmtId="164" fontId="1" fillId="0" borderId="12" xfId="0" applyNumberFormat="1" applyFont="1" applyBorder="1"/>
    <xf numFmtId="164" fontId="1" fillId="0" borderId="11" xfId="0" applyNumberFormat="1" applyFont="1" applyBorder="1" applyAlignment="1"/>
    <xf numFmtId="164" fontId="1" fillId="0" borderId="5" xfId="0" applyNumberFormat="1" applyFont="1" applyBorder="1" applyAlignment="1"/>
    <xf numFmtId="164" fontId="1" fillId="0" borderId="24" xfId="0" applyNumberFormat="1" applyFont="1" applyFill="1" applyBorder="1" applyAlignment="1"/>
    <xf numFmtId="164" fontId="1" fillId="0" borderId="56" xfId="0" applyNumberFormat="1" applyFont="1" applyFill="1" applyBorder="1" applyAlignment="1"/>
    <xf numFmtId="164" fontId="1" fillId="0" borderId="5" xfId="0" applyNumberFormat="1" applyFont="1" applyBorder="1"/>
    <xf numFmtId="164" fontId="1" fillId="0" borderId="6" xfId="0" applyNumberFormat="1" applyFont="1" applyBorder="1"/>
    <xf numFmtId="0" fontId="30" fillId="0" borderId="33" xfId="0" applyFont="1" applyFill="1" applyBorder="1" applyAlignment="1">
      <alignment horizontal="center"/>
    </xf>
    <xf numFmtId="0" fontId="9" fillId="0" borderId="0" xfId="0" applyFont="1" applyFill="1" applyAlignment="1">
      <alignment horizontal="left" vertical="center"/>
    </xf>
    <xf numFmtId="164" fontId="1" fillId="0" borderId="8" xfId="0" applyNumberFormat="1" applyFont="1" applyFill="1" applyBorder="1" applyAlignment="1">
      <alignment horizontal="center" vertical="center"/>
    </xf>
    <xf numFmtId="164" fontId="1" fillId="0" borderId="11" xfId="0" applyNumberFormat="1" applyFont="1" applyFill="1" applyBorder="1" applyAlignment="1">
      <alignment horizontal="center"/>
    </xf>
    <xf numFmtId="164" fontId="22" fillId="0" borderId="33" xfId="0" applyNumberFormat="1" applyFont="1" applyBorder="1"/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/>
    </xf>
    <xf numFmtId="0" fontId="9" fillId="0" borderId="0" xfId="0" applyFont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9" fillId="0" borderId="22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164" fontId="1" fillId="0" borderId="11" xfId="0" applyNumberFormat="1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/>
    </xf>
    <xf numFmtId="164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5" fillId="0" borderId="22" xfId="0" applyNumberFormat="1" applyFont="1" applyBorder="1" applyAlignment="1">
      <alignment horizontal="center"/>
    </xf>
    <xf numFmtId="164" fontId="15" fillId="0" borderId="22" xfId="0" applyNumberFormat="1" applyFont="1" applyBorder="1" applyAlignment="1">
      <alignment horizontal="center"/>
    </xf>
    <xf numFmtId="165" fontId="15" fillId="0" borderId="0" xfId="0" applyNumberFormat="1" applyFont="1" applyBorder="1" applyAlignment="1">
      <alignment horizontal="center" vertical="center"/>
    </xf>
    <xf numFmtId="0" fontId="15" fillId="0" borderId="36" xfId="0" applyNumberFormat="1" applyFont="1" applyBorder="1" applyAlignment="1">
      <alignment horizontal="center"/>
    </xf>
    <xf numFmtId="164" fontId="15" fillId="0" borderId="36" xfId="0" applyNumberFormat="1" applyFont="1" applyBorder="1" applyAlignment="1">
      <alignment horizontal="center"/>
    </xf>
    <xf numFmtId="0" fontId="15" fillId="0" borderId="36" xfId="0" applyFont="1" applyBorder="1" applyAlignment="1">
      <alignment horizontal="center"/>
    </xf>
    <xf numFmtId="165" fontId="15" fillId="0" borderId="36" xfId="0" applyNumberFormat="1" applyFont="1" applyBorder="1" applyAlignment="1">
      <alignment horizontal="center"/>
    </xf>
    <xf numFmtId="0" fontId="15" fillId="0" borderId="22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165" fontId="15" fillId="0" borderId="22" xfId="0" applyNumberFormat="1" applyFont="1" applyBorder="1" applyAlignment="1">
      <alignment horizontal="center"/>
    </xf>
    <xf numFmtId="0" fontId="15" fillId="0" borderId="37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right" wrapText="1" indent="1"/>
    </xf>
    <xf numFmtId="0" fontId="15" fillId="0" borderId="38" xfId="0" applyFont="1" applyBorder="1" applyAlignment="1">
      <alignment horizontal="right" wrapText="1" indent="1"/>
    </xf>
    <xf numFmtId="165" fontId="15" fillId="0" borderId="37" xfId="0" applyNumberFormat="1" applyFont="1" applyBorder="1" applyAlignment="1">
      <alignment horizontal="right" wrapText="1"/>
    </xf>
    <xf numFmtId="165" fontId="15" fillId="0" borderId="36" xfId="0" applyNumberFormat="1" applyFont="1" applyBorder="1" applyAlignment="1">
      <alignment horizontal="right" wrapText="1"/>
    </xf>
    <xf numFmtId="165" fontId="15" fillId="0" borderId="38" xfId="0" applyNumberFormat="1" applyFont="1" applyBorder="1" applyAlignment="1">
      <alignment horizontal="right" wrapText="1"/>
    </xf>
    <xf numFmtId="0" fontId="15" fillId="0" borderId="25" xfId="0" applyFont="1" applyBorder="1" applyAlignment="1">
      <alignment horizontal="right" wrapText="1" indent="1"/>
    </xf>
    <xf numFmtId="0" fontId="15" fillId="0" borderId="39" xfId="0" applyFont="1" applyBorder="1" applyAlignment="1">
      <alignment horizontal="right" wrapText="1" indent="1"/>
    </xf>
    <xf numFmtId="165" fontId="15" fillId="0" borderId="25" xfId="0" applyNumberFormat="1" applyFont="1" applyBorder="1" applyAlignment="1">
      <alignment horizontal="right" wrapText="1"/>
    </xf>
    <xf numFmtId="165" fontId="15" fillId="0" borderId="22" xfId="0" applyNumberFormat="1" applyFont="1" applyBorder="1" applyAlignment="1">
      <alignment horizontal="right" wrapText="1"/>
    </xf>
    <xf numFmtId="165" fontId="15" fillId="0" borderId="39" xfId="0" applyNumberFormat="1" applyFont="1" applyBorder="1" applyAlignment="1">
      <alignment horizontal="right" wrapText="1"/>
    </xf>
    <xf numFmtId="0" fontId="15" fillId="0" borderId="37" xfId="0" applyFont="1" applyBorder="1" applyAlignment="1">
      <alignment horizontal="right" wrapText="1"/>
    </xf>
    <xf numFmtId="0" fontId="15" fillId="0" borderId="38" xfId="0" applyFont="1" applyBorder="1" applyAlignment="1">
      <alignment horizontal="right" wrapText="1"/>
    </xf>
    <xf numFmtId="0" fontId="13" fillId="0" borderId="37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right" wrapText="1"/>
    </xf>
    <xf numFmtId="164" fontId="15" fillId="0" borderId="0" xfId="0" applyNumberFormat="1" applyFont="1" applyAlignment="1">
      <alignment horizontal="right"/>
    </xf>
    <xf numFmtId="164" fontId="15" fillId="0" borderId="22" xfId="0" applyNumberFormat="1" applyFont="1" applyBorder="1" applyAlignment="1">
      <alignment horizontal="right"/>
    </xf>
    <xf numFmtId="0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left" vertical="center"/>
    </xf>
    <xf numFmtId="164" fontId="15" fillId="0" borderId="0" xfId="0" applyNumberFormat="1" applyFont="1" applyAlignment="1">
      <alignment horizontal="center" vertical="center"/>
    </xf>
    <xf numFmtId="0" fontId="15" fillId="0" borderId="22" xfId="0" applyFont="1" applyBorder="1" applyAlignment="1">
      <alignment horizontal="right"/>
    </xf>
    <xf numFmtId="2" fontId="15" fillId="0" borderId="22" xfId="0" applyNumberFormat="1" applyFont="1" applyBorder="1" applyAlignment="1">
      <alignment horizontal="righ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164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165" fontId="22" fillId="0" borderId="8" xfId="0" applyNumberFormat="1" applyFont="1" applyBorder="1" applyAlignment="1">
      <alignment horizontal="center"/>
    </xf>
    <xf numFmtId="165" fontId="1" fillId="0" borderId="8" xfId="0" applyNumberFormat="1" applyFont="1" applyBorder="1" applyAlignment="1">
      <alignment horizontal="center"/>
    </xf>
    <xf numFmtId="0" fontId="22" fillId="0" borderId="0" xfId="0" applyFont="1" applyAlignment="1">
      <alignment horizontal="left" vertical="center" wrapText="1"/>
    </xf>
    <xf numFmtId="0" fontId="23" fillId="0" borderId="37" xfId="0" applyFont="1" applyFill="1" applyBorder="1" applyAlignment="1">
      <alignment horizontal="center"/>
    </xf>
    <xf numFmtId="0" fontId="23" fillId="0" borderId="36" xfId="0" applyFont="1" applyFill="1" applyBorder="1" applyAlignment="1">
      <alignment horizontal="center"/>
    </xf>
    <xf numFmtId="0" fontId="23" fillId="0" borderId="38" xfId="0" applyFont="1" applyFill="1" applyBorder="1" applyAlignment="1">
      <alignment horizontal="center"/>
    </xf>
    <xf numFmtId="0" fontId="23" fillId="0" borderId="58" xfId="0" applyFont="1" applyFill="1" applyBorder="1" applyAlignment="1">
      <alignment horizontal="center"/>
    </xf>
    <xf numFmtId="0" fontId="23" fillId="0" borderId="59" xfId="0" applyFont="1" applyFill="1" applyBorder="1" applyAlignment="1">
      <alignment horizontal="center"/>
    </xf>
    <xf numFmtId="0" fontId="23" fillId="0" borderId="60" xfId="0" applyFont="1" applyFill="1" applyBorder="1" applyAlignment="1">
      <alignment horizontal="center"/>
    </xf>
    <xf numFmtId="165" fontId="22" fillId="0" borderId="11" xfId="0" applyNumberFormat="1" applyFont="1" applyBorder="1" applyAlignment="1">
      <alignment horizontal="center"/>
    </xf>
    <xf numFmtId="165" fontId="1" fillId="0" borderId="11" xfId="0" applyNumberFormat="1" applyFont="1" applyBorder="1" applyAlignment="1">
      <alignment horizontal="center"/>
    </xf>
    <xf numFmtId="165" fontId="22" fillId="0" borderId="40" xfId="0" applyNumberFormat="1" applyFont="1" applyBorder="1" applyAlignment="1">
      <alignment horizontal="center"/>
    </xf>
    <xf numFmtId="165" fontId="1" fillId="0" borderId="40" xfId="0" applyNumberFormat="1" applyFont="1" applyBorder="1" applyAlignment="1">
      <alignment horizontal="center"/>
    </xf>
    <xf numFmtId="165" fontId="22" fillId="0" borderId="31" xfId="0" applyNumberFormat="1" applyFont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165" fontId="1" fillId="0" borderId="32" xfId="0" applyNumberFormat="1" applyFont="1" applyBorder="1" applyAlignment="1">
      <alignment horizontal="center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left" vertical="top" wrapText="1"/>
    </xf>
    <xf numFmtId="165" fontId="22" fillId="0" borderId="25" xfId="0" applyNumberFormat="1" applyFont="1" applyBorder="1" applyAlignment="1">
      <alignment horizontal="center"/>
    </xf>
    <xf numFmtId="165" fontId="1" fillId="0" borderId="22" xfId="0" applyNumberFormat="1" applyFont="1" applyBorder="1" applyAlignment="1">
      <alignment horizontal="center"/>
    </xf>
    <xf numFmtId="165" fontId="1" fillId="0" borderId="39" xfId="0" applyNumberFormat="1" applyFont="1" applyBorder="1" applyAlignment="1">
      <alignment horizontal="center"/>
    </xf>
    <xf numFmtId="0" fontId="22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/>
    </xf>
    <xf numFmtId="165" fontId="22" fillId="0" borderId="22" xfId="0" applyNumberFormat="1" applyFont="1" applyBorder="1" applyAlignment="1">
      <alignment horizontal="center"/>
    </xf>
    <xf numFmtId="165" fontId="22" fillId="0" borderId="0" xfId="0" applyNumberFormat="1" applyFont="1" applyAlignment="1">
      <alignment horizontal="center"/>
    </xf>
    <xf numFmtId="0" fontId="22" fillId="0" borderId="36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5" fillId="0" borderId="0" xfId="0" applyFont="1" applyAlignment="1">
      <alignment horizontal="justify" vertical="center" wrapText="1"/>
    </xf>
    <xf numFmtId="0" fontId="13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22" fillId="0" borderId="31" xfId="0" applyFont="1" applyBorder="1" applyAlignment="1">
      <alignment horizontal="center"/>
    </xf>
    <xf numFmtId="0" fontId="22" fillId="0" borderId="32" xfId="0" applyFont="1" applyBorder="1" applyAlignment="1">
      <alignment horizontal="center"/>
    </xf>
    <xf numFmtId="0" fontId="22" fillId="0" borderId="22" xfId="0" applyFont="1" applyBorder="1" applyAlignment="1">
      <alignment horizontal="justify" vertical="center" wrapText="1"/>
    </xf>
    <xf numFmtId="1" fontId="26" fillId="0" borderId="26" xfId="0" applyNumberFormat="1" applyFont="1" applyBorder="1" applyAlignment="1">
      <alignment horizontal="center"/>
    </xf>
    <xf numFmtId="1" fontId="26" fillId="0" borderId="30" xfId="0" applyNumberFormat="1" applyFont="1" applyBorder="1" applyAlignment="1">
      <alignment horizontal="center"/>
    </xf>
    <xf numFmtId="0" fontId="22" fillId="0" borderId="14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/>
    </xf>
    <xf numFmtId="0" fontId="22" fillId="0" borderId="38" xfId="0" applyFont="1" applyBorder="1" applyAlignment="1">
      <alignment horizontal="center"/>
    </xf>
    <xf numFmtId="0" fontId="22" fillId="0" borderId="25" xfId="0" applyFont="1" applyBorder="1" applyAlignment="1">
      <alignment horizontal="center"/>
    </xf>
    <xf numFmtId="0" fontId="22" fillId="0" borderId="39" xfId="0" applyFont="1" applyBorder="1" applyAlignment="1">
      <alignment horizontal="center"/>
    </xf>
    <xf numFmtId="0" fontId="22" fillId="0" borderId="0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2" fontId="22" fillId="0" borderId="26" xfId="0" applyNumberFormat="1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2" fontId="26" fillId="0" borderId="14" xfId="0" applyNumberFormat="1" applyFont="1" applyBorder="1" applyAlignment="1">
      <alignment horizontal="center" vertical="center" wrapText="1"/>
    </xf>
    <xf numFmtId="2" fontId="26" fillId="0" borderId="8" xfId="0" applyNumberFormat="1" applyFont="1" applyBorder="1" applyAlignment="1">
      <alignment horizontal="center" vertical="center" wrapText="1"/>
    </xf>
    <xf numFmtId="0" fontId="22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2" fillId="0" borderId="0" xfId="0" applyFont="1" applyBorder="1" applyAlignment="1">
      <alignment horizontal="right"/>
    </xf>
    <xf numFmtId="0" fontId="22" fillId="0" borderId="0" xfId="0" applyFont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65" fontId="22" fillId="0" borderId="0" xfId="0" applyNumberFormat="1" applyFont="1" applyBorder="1" applyAlignment="1">
      <alignment horizontal="center"/>
    </xf>
    <xf numFmtId="167" fontId="22" fillId="0" borderId="0" xfId="0" applyNumberFormat="1" applyFont="1" applyBorder="1" applyAlignment="1">
      <alignment horizontal="center"/>
    </xf>
    <xf numFmtId="164" fontId="22" fillId="0" borderId="11" xfId="0" applyNumberFormat="1" applyFont="1" applyBorder="1" applyAlignment="1">
      <alignment horizontal="center"/>
    </xf>
    <xf numFmtId="168" fontId="22" fillId="0" borderId="14" xfId="0" applyNumberFormat="1" applyFont="1" applyBorder="1" applyAlignment="1">
      <alignment horizontal="center"/>
    </xf>
    <xf numFmtId="165" fontId="22" fillId="0" borderId="14" xfId="0" applyNumberFormat="1" applyFont="1" applyBorder="1" applyAlignment="1">
      <alignment horizontal="center"/>
    </xf>
    <xf numFmtId="165" fontId="22" fillId="0" borderId="37" xfId="0" applyNumberFormat="1" applyFont="1" applyBorder="1" applyAlignment="1">
      <alignment horizontal="center"/>
    </xf>
    <xf numFmtId="165" fontId="22" fillId="0" borderId="36" xfId="0" applyNumberFormat="1" applyFont="1" applyBorder="1" applyAlignment="1">
      <alignment horizontal="center"/>
    </xf>
    <xf numFmtId="165" fontId="22" fillId="0" borderId="38" xfId="0" applyNumberFormat="1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165" fontId="22" fillId="0" borderId="26" xfId="0" applyNumberFormat="1" applyFont="1" applyBorder="1" applyAlignment="1">
      <alignment horizontal="center"/>
    </xf>
    <xf numFmtId="165" fontId="22" fillId="0" borderId="29" xfId="0" applyNumberFormat="1" applyFont="1" applyBorder="1" applyAlignment="1">
      <alignment horizontal="center"/>
    </xf>
    <xf numFmtId="165" fontId="22" fillId="0" borderId="30" xfId="0" applyNumberFormat="1" applyFont="1" applyBorder="1" applyAlignment="1">
      <alignment horizontal="center"/>
    </xf>
    <xf numFmtId="0" fontId="22" fillId="0" borderId="0" xfId="0" applyFont="1" applyAlignment="1">
      <alignment horizontal="right" vertical="center" indent="1"/>
    </xf>
    <xf numFmtId="164" fontId="22" fillId="0" borderId="42" xfId="0" applyNumberFormat="1" applyFont="1" applyBorder="1" applyAlignment="1">
      <alignment horizontal="center"/>
    </xf>
    <xf numFmtId="0" fontId="29" fillId="0" borderId="0" xfId="0" applyFont="1" applyBorder="1" applyAlignment="1">
      <alignment horizontal="center"/>
    </xf>
    <xf numFmtId="164" fontId="22" fillId="0" borderId="14" xfId="0" applyNumberFormat="1" applyFont="1" applyBorder="1" applyAlignment="1">
      <alignment horizontal="center"/>
    </xf>
    <xf numFmtId="0" fontId="22" fillId="0" borderId="22" xfId="0" applyFont="1" applyBorder="1" applyAlignment="1">
      <alignment horizontal="left"/>
    </xf>
    <xf numFmtId="0" fontId="22" fillId="0" borderId="26" xfId="0" applyFont="1" applyBorder="1" applyAlignment="1">
      <alignment horizontal="center"/>
    </xf>
    <xf numFmtId="0" fontId="22" fillId="0" borderId="29" xfId="0" applyFont="1" applyBorder="1" applyAlignment="1">
      <alignment horizontal="center"/>
    </xf>
    <xf numFmtId="0" fontId="22" fillId="0" borderId="30" xfId="0" applyFont="1" applyBorder="1" applyAlignment="1">
      <alignment horizontal="center"/>
    </xf>
    <xf numFmtId="0" fontId="22" fillId="0" borderId="0" xfId="0" applyFont="1" applyAlignment="1">
      <alignment horizontal="justify" vertical="center" wrapText="1"/>
    </xf>
    <xf numFmtId="164" fontId="22" fillId="0" borderId="25" xfId="0" applyNumberFormat="1" applyFont="1" applyBorder="1" applyAlignment="1">
      <alignment horizontal="right"/>
    </xf>
    <xf numFmtId="164" fontId="22" fillId="0" borderId="39" xfId="0" applyNumberFormat="1" applyFont="1" applyBorder="1" applyAlignment="1">
      <alignment horizontal="right"/>
    </xf>
    <xf numFmtId="164" fontId="22" fillId="0" borderId="25" xfId="0" applyNumberFormat="1" applyFont="1" applyBorder="1" applyAlignment="1">
      <alignment horizontal="center"/>
    </xf>
    <xf numFmtId="164" fontId="22" fillId="0" borderId="22" xfId="0" applyNumberFormat="1" applyFont="1" applyBorder="1" applyAlignment="1">
      <alignment horizontal="center"/>
    </xf>
    <xf numFmtId="164" fontId="22" fillId="0" borderId="26" xfId="0" applyNumberFormat="1" applyFont="1" applyBorder="1" applyAlignment="1">
      <alignment horizontal="center"/>
    </xf>
    <xf numFmtId="164" fontId="22" fillId="0" borderId="30" xfId="0" applyNumberFormat="1" applyFont="1" applyBorder="1" applyAlignment="1">
      <alignment horizontal="center"/>
    </xf>
    <xf numFmtId="164" fontId="22" fillId="0" borderId="29" xfId="0" applyNumberFormat="1" applyFont="1" applyBorder="1" applyAlignment="1">
      <alignment horizontal="center"/>
    </xf>
    <xf numFmtId="164" fontId="22" fillId="0" borderId="31" xfId="0" applyNumberFormat="1" applyFont="1" applyBorder="1" applyAlignment="1">
      <alignment horizontal="right"/>
    </xf>
    <xf numFmtId="164" fontId="22" fillId="0" borderId="32" xfId="0" applyNumberFormat="1" applyFont="1" applyBorder="1" applyAlignment="1">
      <alignment horizontal="right"/>
    </xf>
    <xf numFmtId="165" fontId="22" fillId="0" borderId="31" xfId="0" applyNumberFormat="1" applyFont="1" applyBorder="1" applyAlignment="1">
      <alignment horizontal="right"/>
    </xf>
    <xf numFmtId="165" fontId="22" fillId="0" borderId="0" xfId="0" applyNumberFormat="1" applyFont="1" applyBorder="1" applyAlignment="1">
      <alignment horizontal="right"/>
    </xf>
    <xf numFmtId="2" fontId="22" fillId="0" borderId="31" xfId="0" applyNumberFormat="1" applyFont="1" applyBorder="1" applyAlignment="1">
      <alignment horizontal="center"/>
    </xf>
    <xf numFmtId="2" fontId="22" fillId="0" borderId="32" xfId="0" applyNumberFormat="1" applyFont="1" applyBorder="1" applyAlignment="1">
      <alignment horizontal="center"/>
    </xf>
    <xf numFmtId="0" fontId="23" fillId="0" borderId="26" xfId="0" applyFont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164" fontId="22" fillId="0" borderId="37" xfId="0" applyNumberFormat="1" applyFont="1" applyBorder="1" applyAlignment="1">
      <alignment horizontal="right"/>
    </xf>
    <xf numFmtId="0" fontId="22" fillId="0" borderId="38" xfId="0" applyFont="1" applyBorder="1" applyAlignment="1">
      <alignment horizontal="right"/>
    </xf>
    <xf numFmtId="164" fontId="22" fillId="0" borderId="31" xfId="0" applyNumberFormat="1" applyFont="1" applyBorder="1" applyAlignment="1">
      <alignment horizontal="center"/>
    </xf>
    <xf numFmtId="164" fontId="22" fillId="0" borderId="0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164" fontId="22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23" fillId="0" borderId="29" xfId="0" applyFont="1" applyBorder="1" applyAlignment="1">
      <alignment horizontal="center" vertical="center" wrapText="1"/>
    </xf>
    <xf numFmtId="1" fontId="22" fillId="0" borderId="36" xfId="0" applyNumberFormat="1" applyFont="1" applyBorder="1" applyAlignment="1">
      <alignment horizontal="center" vertical="center"/>
    </xf>
    <xf numFmtId="164" fontId="22" fillId="0" borderId="0" xfId="0" applyNumberFormat="1" applyFont="1" applyAlignment="1">
      <alignment horizontal="left" vertical="center"/>
    </xf>
    <xf numFmtId="164" fontId="28" fillId="0" borderId="0" xfId="0" applyNumberFormat="1" applyFont="1" applyBorder="1" applyAlignment="1">
      <alignment horizontal="left" vertical="top"/>
    </xf>
    <xf numFmtId="1" fontId="28" fillId="0" borderId="0" xfId="0" applyNumberFormat="1" applyFont="1" applyBorder="1" applyAlignment="1">
      <alignment horizontal="left" vertical="top"/>
    </xf>
    <xf numFmtId="164" fontId="22" fillId="0" borderId="0" xfId="0" applyNumberFormat="1" applyFont="1" applyBorder="1" applyAlignment="1">
      <alignment horizontal="center" vertical="center"/>
    </xf>
    <xf numFmtId="164" fontId="22" fillId="0" borderId="22" xfId="0" applyNumberFormat="1" applyFont="1" applyBorder="1" applyAlignment="1">
      <alignment horizontal="center" vertical="center"/>
    </xf>
    <xf numFmtId="0" fontId="23" fillId="0" borderId="0" xfId="0" applyFont="1" applyBorder="1" applyAlignment="1">
      <alignment horizontal="center"/>
    </xf>
    <xf numFmtId="2" fontId="22" fillId="0" borderId="14" xfId="0" applyNumberFormat="1" applyFont="1" applyBorder="1" applyAlignment="1">
      <alignment horizontal="center" vertical="center" wrapText="1"/>
    </xf>
    <xf numFmtId="0" fontId="22" fillId="0" borderId="0" xfId="0" applyFont="1" applyBorder="1" applyAlignment="1">
      <alignment horizontal="left" wrapText="1"/>
    </xf>
    <xf numFmtId="0" fontId="30" fillId="0" borderId="16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54" xfId="0" applyFont="1" applyBorder="1" applyAlignment="1">
      <alignment horizontal="center" vertical="center"/>
    </xf>
    <xf numFmtId="0" fontId="30" fillId="0" borderId="40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/>
    </xf>
    <xf numFmtId="0" fontId="30" fillId="0" borderId="8" xfId="0" applyFont="1" applyBorder="1" applyAlignment="1">
      <alignment horizontal="center"/>
    </xf>
    <xf numFmtId="0" fontId="30" fillId="0" borderId="10" xfId="0" applyFont="1" applyBorder="1" applyAlignment="1">
      <alignment horizontal="center"/>
    </xf>
    <xf numFmtId="0" fontId="30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30" fillId="0" borderId="40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32" xfId="0" applyFont="1" applyBorder="1" applyAlignment="1">
      <alignment horizontal="center"/>
    </xf>
    <xf numFmtId="0" fontId="22" fillId="0" borderId="0" xfId="0" applyFont="1" applyAlignment="1" applyProtection="1">
      <alignment horizontal="justify" vertical="center" wrapText="1"/>
      <protection locked="0" hidden="1"/>
    </xf>
    <xf numFmtId="0" fontId="22" fillId="0" borderId="0" xfId="0" applyFont="1" applyAlignment="1" applyProtection="1">
      <alignment horizontal="justify" vertical="top" wrapText="1"/>
      <protection locked="0" hidden="1"/>
    </xf>
    <xf numFmtId="164" fontId="1" fillId="0" borderId="50" xfId="0" applyNumberFormat="1" applyFont="1" applyBorder="1" applyAlignment="1">
      <alignment horizontal="center"/>
    </xf>
    <xf numFmtId="164" fontId="1" fillId="0" borderId="51" xfId="0" applyNumberFormat="1" applyFont="1" applyBorder="1" applyAlignment="1">
      <alignment horizontal="center"/>
    </xf>
    <xf numFmtId="0" fontId="23" fillId="0" borderId="0" xfId="0" applyFont="1" applyAlignment="1" applyProtection="1">
      <alignment horizontal="right"/>
      <protection locked="0" hidden="1"/>
    </xf>
    <xf numFmtId="169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164" fontId="0" fillId="0" borderId="11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0" fillId="0" borderId="11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164" fontId="3" fillId="0" borderId="18" xfId="0" applyNumberFormat="1" applyFont="1" applyBorder="1" applyAlignment="1">
      <alignment horizontal="center"/>
    </xf>
    <xf numFmtId="164" fontId="3" fillId="0" borderId="33" xfId="0" applyNumberFormat="1" applyFont="1" applyBorder="1" applyAlignment="1">
      <alignment horizontal="center"/>
    </xf>
    <xf numFmtId="164" fontId="3" fillId="0" borderId="20" xfId="0" applyNumberFormat="1" applyFont="1" applyBorder="1" applyAlignment="1">
      <alignment horizontal="center"/>
    </xf>
    <xf numFmtId="0" fontId="0" fillId="0" borderId="14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sharedStrings" Target="sharedStrings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d-ID" sz="1200" i="1">
                <a:latin typeface="Times New Roman" pitchFamily="18" charset="0"/>
                <a:cs typeface="Times New Roman" pitchFamily="18" charset="0"/>
              </a:rPr>
              <a:t>Rata-rata</a:t>
            </a:r>
            <a:r>
              <a:rPr lang="id-ID" sz="1200" i="1" baseline="0">
                <a:latin typeface="Times New Roman" pitchFamily="18" charset="0"/>
                <a:cs typeface="Times New Roman" pitchFamily="18" charset="0"/>
              </a:rPr>
              <a:t> Hasil tes Awal</a:t>
            </a:r>
            <a:endParaRPr lang="id-ID" sz="1200" i="1">
              <a:latin typeface="Times New Roman" pitchFamily="18" charset="0"/>
              <a:cs typeface="Times New Roman" pitchFamily="18" charset="0"/>
            </a:endParaRP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multiLvlStrRef>
              <c:f>'[1]Rekap Data'!$H$8:$I$13</c:f>
              <c:multiLvlStrCache>
                <c:ptCount val="6"/>
                <c:lvl>
                  <c:pt idx="0">
                    <c:v>Tinggi</c:v>
                  </c:pt>
                  <c:pt idx="1">
                    <c:v>Sedang</c:v>
                  </c:pt>
                  <c:pt idx="2">
                    <c:v>Rendah</c:v>
                  </c:pt>
                  <c:pt idx="3">
                    <c:v>Tinggi</c:v>
                  </c:pt>
                  <c:pt idx="4">
                    <c:v>Sedang</c:v>
                  </c:pt>
                  <c:pt idx="5">
                    <c:v>Rendah</c:v>
                  </c:pt>
                </c:lvl>
                <c:lvl>
                  <c:pt idx="0">
                    <c:v>DI</c:v>
                  </c:pt>
                  <c:pt idx="3">
                    <c:v>TGfU</c:v>
                  </c:pt>
                </c:lvl>
              </c:multiLvlStrCache>
            </c:multiLvlStrRef>
          </c:cat>
          <c:val>
            <c:numRef>
              <c:f>'[1]Rekap Data'!$J$8:$J$13</c:f>
              <c:numCache>
                <c:formatCode>General</c:formatCode>
                <c:ptCount val="6"/>
                <c:pt idx="0">
                  <c:v>0.463883523883524</c:v>
                </c:pt>
                <c:pt idx="1">
                  <c:v>0.4013864838864839</c:v>
                </c:pt>
                <c:pt idx="2">
                  <c:v>0.35494588744588745</c:v>
                </c:pt>
                <c:pt idx="3">
                  <c:v>0.4530043105043105</c:v>
                </c:pt>
                <c:pt idx="4">
                  <c:v>0.41842333592333592</c:v>
                </c:pt>
                <c:pt idx="5">
                  <c:v>0.3916995966995967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3973536"/>
        <c:axId val="173974320"/>
        <c:axId val="0"/>
      </c:bar3DChart>
      <c:catAx>
        <c:axId val="1739735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73974320"/>
        <c:crosses val="autoZero"/>
        <c:auto val="1"/>
        <c:lblAlgn val="ctr"/>
        <c:lblOffset val="100"/>
        <c:noMultiLvlLbl val="0"/>
      </c:catAx>
      <c:valAx>
        <c:axId val="1739743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397353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d-ID" sz="1400" i="1">
                <a:latin typeface="Times New Roman" pitchFamily="18" charset="0"/>
                <a:cs typeface="Times New Roman" pitchFamily="18" charset="0"/>
              </a:rPr>
              <a:t>Perbandingan Rata-rata</a:t>
            </a:r>
            <a:r>
              <a:rPr lang="id-ID" sz="1400" i="1" baseline="0">
                <a:latin typeface="Times New Roman" pitchFamily="18" charset="0"/>
                <a:cs typeface="Times New Roman" pitchFamily="18" charset="0"/>
              </a:rPr>
              <a:t> Tes Awal dan Akhir</a:t>
            </a:r>
            <a:endParaRPr lang="id-ID" sz="1400" i="1">
              <a:latin typeface="Times New Roman" pitchFamily="18" charset="0"/>
              <a:cs typeface="Times New Roman" pitchFamily="18" charset="0"/>
            </a:endParaRP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[3]HISTOGRAM!$K$6</c:f>
              <c:strCache>
                <c:ptCount val="1"/>
                <c:pt idx="0">
                  <c:v>Pretest</c:v>
                </c:pt>
              </c:strCache>
            </c:strRef>
          </c:tx>
          <c:invertIfNegative val="0"/>
          <c:cat>
            <c:strRef>
              <c:f>[3]HISTOGRAM!$I$8:$J$13</c:f>
              <c:strCache>
                <c:ptCount val="6"/>
                <c:pt idx="0">
                  <c:v>A1B1</c:v>
                </c:pt>
                <c:pt idx="1">
                  <c:v>A1B2</c:v>
                </c:pt>
                <c:pt idx="2">
                  <c:v>A1B3</c:v>
                </c:pt>
                <c:pt idx="3">
                  <c:v>A2B1</c:v>
                </c:pt>
                <c:pt idx="4">
                  <c:v>A2B2</c:v>
                </c:pt>
                <c:pt idx="5">
                  <c:v>A2B3</c:v>
                </c:pt>
              </c:strCache>
            </c:strRef>
          </c:cat>
          <c:val>
            <c:numRef>
              <c:f>[3]HISTOGRAM!$K$8:$K$13</c:f>
              <c:numCache>
                <c:formatCode>General</c:formatCode>
                <c:ptCount val="6"/>
                <c:pt idx="0">
                  <c:v>0.46388352388352389</c:v>
                </c:pt>
                <c:pt idx="1">
                  <c:v>0.4013864838864839</c:v>
                </c:pt>
                <c:pt idx="2">
                  <c:v>0.3549458874458874</c:v>
                </c:pt>
                <c:pt idx="3">
                  <c:v>0.46357670107670107</c:v>
                </c:pt>
                <c:pt idx="4">
                  <c:v>0.41842333592333592</c:v>
                </c:pt>
                <c:pt idx="5">
                  <c:v>0.37144420394420391</c:v>
                </c:pt>
              </c:numCache>
            </c:numRef>
          </c:val>
        </c:ser>
        <c:ser>
          <c:idx val="1"/>
          <c:order val="1"/>
          <c:tx>
            <c:strRef>
              <c:f>[3]HISTOGRAM!$M$6</c:f>
              <c:strCache>
                <c:ptCount val="1"/>
                <c:pt idx="0">
                  <c:v>Posttest</c:v>
                </c:pt>
              </c:strCache>
            </c:strRef>
          </c:tx>
          <c:invertIfNegative val="0"/>
          <c:cat>
            <c:strRef>
              <c:f>[3]HISTOGRAM!$I$8:$J$13</c:f>
              <c:strCache>
                <c:ptCount val="6"/>
                <c:pt idx="0">
                  <c:v>A1B1</c:v>
                </c:pt>
                <c:pt idx="1">
                  <c:v>A1B2</c:v>
                </c:pt>
                <c:pt idx="2">
                  <c:v>A1B3</c:v>
                </c:pt>
                <c:pt idx="3">
                  <c:v>A2B1</c:v>
                </c:pt>
                <c:pt idx="4">
                  <c:v>A2B2</c:v>
                </c:pt>
                <c:pt idx="5">
                  <c:v>A2B3</c:v>
                </c:pt>
              </c:strCache>
            </c:strRef>
          </c:cat>
          <c:val>
            <c:numRef>
              <c:f>[3]HISTOGRAM!$M$8:$M$13</c:f>
              <c:numCache>
                <c:formatCode>General</c:formatCode>
                <c:ptCount val="6"/>
                <c:pt idx="0">
                  <c:v>0.71805268805268807</c:v>
                </c:pt>
                <c:pt idx="1">
                  <c:v>0.63064814814814818</c:v>
                </c:pt>
                <c:pt idx="2">
                  <c:v>0.58227272727272728</c:v>
                </c:pt>
                <c:pt idx="3">
                  <c:v>0.87585516335516334</c:v>
                </c:pt>
                <c:pt idx="4">
                  <c:v>0.76202279202279199</c:v>
                </c:pt>
                <c:pt idx="5">
                  <c:v>0.57369787619787604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2267704"/>
        <c:axId val="362268096"/>
        <c:axId val="0"/>
      </c:bar3DChart>
      <c:catAx>
        <c:axId val="362267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Kelompok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362268096"/>
        <c:crosses val="autoZero"/>
        <c:auto val="1"/>
        <c:lblAlgn val="ctr"/>
        <c:lblOffset val="100"/>
        <c:noMultiLvlLbl val="0"/>
      </c:catAx>
      <c:valAx>
        <c:axId val="3622680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i="1"/>
                  <a:t>Game</a:t>
                </a:r>
                <a:r>
                  <a:rPr lang="en-US" i="1" baseline="0"/>
                  <a:t> Performance</a:t>
                </a:r>
                <a:endParaRPr lang="en-US" i="1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6226770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legend>
      <c:legendPos val="r"/>
      <c:layout/>
      <c:overlay val="0"/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Peningkatan Hasil Bermain Bola Basket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[3]HISTOGRAM!$AB$6:$AB$7</c:f>
              <c:strCache>
                <c:ptCount val="1"/>
                <c:pt idx="0">
                  <c:v>Rata-rata Pretest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[3]HISTOGRAM!$AA$8:$AA$12</c:f>
              <c:strCache>
                <c:ptCount val="5"/>
                <c:pt idx="0">
                  <c:v>DI</c:v>
                </c:pt>
                <c:pt idx="1">
                  <c:v>TGfU</c:v>
                </c:pt>
                <c:pt idx="2">
                  <c:v>Minat Tinggi</c:v>
                </c:pt>
                <c:pt idx="3">
                  <c:v>Minat Sedang</c:v>
                </c:pt>
                <c:pt idx="4">
                  <c:v>Minat Rendah</c:v>
                </c:pt>
              </c:strCache>
            </c:strRef>
          </c:cat>
          <c:val>
            <c:numRef>
              <c:f>[3]HISTOGRAM!$AB$8:$AB$12</c:f>
              <c:numCache>
                <c:formatCode>General</c:formatCode>
                <c:ptCount val="5"/>
                <c:pt idx="0">
                  <c:v>0.40673863173863173</c:v>
                </c:pt>
                <c:pt idx="1">
                  <c:v>0.41781474698141358</c:v>
                </c:pt>
                <c:pt idx="2">
                  <c:v>0.46373011248011248</c:v>
                </c:pt>
                <c:pt idx="3">
                  <c:v>0.40990490990490991</c:v>
                </c:pt>
                <c:pt idx="4">
                  <c:v>0.36319504569504568</c:v>
                </c:pt>
              </c:numCache>
            </c:numRef>
          </c:val>
        </c:ser>
        <c:ser>
          <c:idx val="1"/>
          <c:order val="1"/>
          <c:tx>
            <c:strRef>
              <c:f>[3]HISTOGRAM!$AC$6:$AC$7</c:f>
              <c:strCache>
                <c:ptCount val="1"/>
                <c:pt idx="0">
                  <c:v>Rata-rata Posttest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[3]HISTOGRAM!$AA$8:$AA$12</c:f>
              <c:strCache>
                <c:ptCount val="5"/>
                <c:pt idx="0">
                  <c:v>DI</c:v>
                </c:pt>
                <c:pt idx="1">
                  <c:v>TGfU</c:v>
                </c:pt>
                <c:pt idx="2">
                  <c:v>Minat Tinggi</c:v>
                </c:pt>
                <c:pt idx="3">
                  <c:v>Minat Sedang</c:v>
                </c:pt>
                <c:pt idx="4">
                  <c:v>Minat Rendah</c:v>
                </c:pt>
              </c:strCache>
            </c:strRef>
          </c:cat>
          <c:val>
            <c:numRef>
              <c:f>[3]HISTOGRAM!$AC$8:$AC$12</c:f>
              <c:numCache>
                <c:formatCode>General</c:formatCode>
                <c:ptCount val="5"/>
                <c:pt idx="0">
                  <c:v>0.64365785449118784</c:v>
                </c:pt>
                <c:pt idx="1">
                  <c:v>0.73719194385861053</c:v>
                </c:pt>
                <c:pt idx="2">
                  <c:v>0.79695392570392576</c:v>
                </c:pt>
                <c:pt idx="3">
                  <c:v>0.69633547008547003</c:v>
                </c:pt>
                <c:pt idx="4">
                  <c:v>0.5779853017353016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2269272"/>
        <c:axId val="362269664"/>
        <c:axId val="0"/>
      </c:bar3DChart>
      <c:catAx>
        <c:axId val="362269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62269664"/>
        <c:crosses val="autoZero"/>
        <c:auto val="1"/>
        <c:lblAlgn val="ctr"/>
        <c:lblOffset val="100"/>
        <c:noMultiLvlLbl val="0"/>
      </c:catAx>
      <c:valAx>
        <c:axId val="362269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6226927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[3]HISTOGRAM!$AF$6:$AF$7</c:f>
              <c:strCache>
                <c:ptCount val="1"/>
                <c:pt idx="0">
                  <c:v>Rata-rata Pretest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[3]HISTOGRAM!$AE$8:$AE$13</c:f>
              <c:strCache>
                <c:ptCount val="6"/>
                <c:pt idx="0">
                  <c:v>A1B1</c:v>
                </c:pt>
                <c:pt idx="1">
                  <c:v>A1B2</c:v>
                </c:pt>
                <c:pt idx="2">
                  <c:v>A1B3</c:v>
                </c:pt>
                <c:pt idx="3">
                  <c:v>A2B1</c:v>
                </c:pt>
                <c:pt idx="4">
                  <c:v>A2B2</c:v>
                </c:pt>
                <c:pt idx="5">
                  <c:v>A2B3</c:v>
                </c:pt>
              </c:strCache>
            </c:strRef>
          </c:cat>
          <c:val>
            <c:numRef>
              <c:f>[3]HISTOGRAM!$AF$8:$AF$13</c:f>
              <c:numCache>
                <c:formatCode>General</c:formatCode>
                <c:ptCount val="6"/>
                <c:pt idx="0">
                  <c:v>0.46388352388352389</c:v>
                </c:pt>
                <c:pt idx="1">
                  <c:v>0.4013864838864839</c:v>
                </c:pt>
                <c:pt idx="2">
                  <c:v>0.3549458874458874</c:v>
                </c:pt>
                <c:pt idx="3">
                  <c:v>0.46357670107670107</c:v>
                </c:pt>
                <c:pt idx="4">
                  <c:v>0.41842333592333592</c:v>
                </c:pt>
                <c:pt idx="5">
                  <c:v>0.37144420394420391</c:v>
                </c:pt>
              </c:numCache>
            </c:numRef>
          </c:val>
        </c:ser>
        <c:ser>
          <c:idx val="1"/>
          <c:order val="1"/>
          <c:tx>
            <c:strRef>
              <c:f>[3]HISTOGRAM!$AG$6:$AG$7</c:f>
              <c:strCache>
                <c:ptCount val="1"/>
                <c:pt idx="0">
                  <c:v>Rata-rata Posttest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[3]HISTOGRAM!$AE$8:$AE$13</c:f>
              <c:strCache>
                <c:ptCount val="6"/>
                <c:pt idx="0">
                  <c:v>A1B1</c:v>
                </c:pt>
                <c:pt idx="1">
                  <c:v>A1B2</c:v>
                </c:pt>
                <c:pt idx="2">
                  <c:v>A1B3</c:v>
                </c:pt>
                <c:pt idx="3">
                  <c:v>A2B1</c:v>
                </c:pt>
                <c:pt idx="4">
                  <c:v>A2B2</c:v>
                </c:pt>
                <c:pt idx="5">
                  <c:v>A2B3</c:v>
                </c:pt>
              </c:strCache>
            </c:strRef>
          </c:cat>
          <c:val>
            <c:numRef>
              <c:f>[3]HISTOGRAM!$AG$8:$AG$13</c:f>
              <c:numCache>
                <c:formatCode>General</c:formatCode>
                <c:ptCount val="6"/>
                <c:pt idx="0">
                  <c:v>0.71805268805268807</c:v>
                </c:pt>
                <c:pt idx="1">
                  <c:v>0.63064814814814818</c:v>
                </c:pt>
                <c:pt idx="2">
                  <c:v>0.58227272727272728</c:v>
                </c:pt>
                <c:pt idx="3">
                  <c:v>0.87585516335516334</c:v>
                </c:pt>
                <c:pt idx="4">
                  <c:v>0.76202279202279199</c:v>
                </c:pt>
                <c:pt idx="5">
                  <c:v>0.57369787619787604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1859736"/>
        <c:axId val="361860128"/>
        <c:axId val="0"/>
      </c:bar3DChart>
      <c:catAx>
        <c:axId val="361859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1860128"/>
        <c:crosses val="autoZero"/>
        <c:auto val="1"/>
        <c:lblAlgn val="ctr"/>
        <c:lblOffset val="100"/>
        <c:noMultiLvlLbl val="0"/>
      </c:catAx>
      <c:valAx>
        <c:axId val="36186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1859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Rata-rata Peningkatan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2"/>
          <c:order val="0"/>
          <c:tx>
            <c:strRef>
              <c:f>[3]HISTOGRAM!$AH$6:$AH$7</c:f>
              <c:strCache>
                <c:ptCount val="1"/>
                <c:pt idx="0">
                  <c:v>Rata-rata Rerata Peningkatan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cat>
            <c:strRef>
              <c:f>[3]HISTOGRAM!$AE$8:$AE$13</c:f>
              <c:strCache>
                <c:ptCount val="6"/>
                <c:pt idx="0">
                  <c:v>A1B1</c:v>
                </c:pt>
                <c:pt idx="1">
                  <c:v>A1B2</c:v>
                </c:pt>
                <c:pt idx="2">
                  <c:v>A1B3</c:v>
                </c:pt>
                <c:pt idx="3">
                  <c:v>A2B1</c:v>
                </c:pt>
                <c:pt idx="4">
                  <c:v>A2B2</c:v>
                </c:pt>
                <c:pt idx="5">
                  <c:v>A2B3</c:v>
                </c:pt>
              </c:strCache>
            </c:strRef>
          </c:cat>
          <c:val>
            <c:numRef>
              <c:f>[3]HISTOGRAM!$AH$8:$AH$13</c:f>
              <c:numCache>
                <c:formatCode>General</c:formatCode>
                <c:ptCount val="6"/>
                <c:pt idx="0">
                  <c:v>0.25416916416916419</c:v>
                </c:pt>
                <c:pt idx="1">
                  <c:v>0.22926166426166428</c:v>
                </c:pt>
                <c:pt idx="2">
                  <c:v>0.22732683982683988</c:v>
                </c:pt>
                <c:pt idx="3">
                  <c:v>0.41227846227846227</c:v>
                </c:pt>
                <c:pt idx="4">
                  <c:v>0.34359945609945608</c:v>
                </c:pt>
                <c:pt idx="5">
                  <c:v>0.20225367225367213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1860912"/>
        <c:axId val="361861304"/>
        <c:axId val="0"/>
      </c:bar3DChart>
      <c:catAx>
        <c:axId val="361860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1861304"/>
        <c:crosses val="autoZero"/>
        <c:auto val="1"/>
        <c:lblAlgn val="ctr"/>
        <c:lblOffset val="100"/>
        <c:noMultiLvlLbl val="0"/>
      </c:catAx>
      <c:valAx>
        <c:axId val="361861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186091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d-ID" sz="1200" i="1">
                <a:latin typeface="Times New Roman" pitchFamily="18" charset="0"/>
                <a:cs typeface="Times New Roman" pitchFamily="18" charset="0"/>
              </a:rPr>
              <a:t>Rata-rata</a:t>
            </a:r>
            <a:r>
              <a:rPr lang="id-ID" sz="1200" i="1" baseline="0">
                <a:latin typeface="Times New Roman" pitchFamily="18" charset="0"/>
                <a:cs typeface="Times New Roman" pitchFamily="18" charset="0"/>
              </a:rPr>
              <a:t> Hasil tes Akhir</a:t>
            </a:r>
            <a:endParaRPr lang="id-ID" sz="1200" i="1">
              <a:latin typeface="Times New Roman" pitchFamily="18" charset="0"/>
              <a:cs typeface="Times New Roman" pitchFamily="18" charset="0"/>
            </a:endParaRP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multiLvlStrRef>
              <c:f>'[1]Rekap Data'!$H$8:$I$13</c:f>
              <c:multiLvlStrCache>
                <c:ptCount val="6"/>
                <c:lvl>
                  <c:pt idx="0">
                    <c:v>Tinggi</c:v>
                  </c:pt>
                  <c:pt idx="1">
                    <c:v>Sedang</c:v>
                  </c:pt>
                  <c:pt idx="2">
                    <c:v>Rendah</c:v>
                  </c:pt>
                  <c:pt idx="3">
                    <c:v>Tinggi</c:v>
                  </c:pt>
                  <c:pt idx="4">
                    <c:v>Sedang</c:v>
                  </c:pt>
                  <c:pt idx="5">
                    <c:v>Rendah</c:v>
                  </c:pt>
                </c:lvl>
                <c:lvl>
                  <c:pt idx="0">
                    <c:v>DI</c:v>
                  </c:pt>
                  <c:pt idx="3">
                    <c:v>TGfU</c:v>
                  </c:pt>
                </c:lvl>
              </c:multiLvlStrCache>
            </c:multiLvlStrRef>
          </c:cat>
          <c:val>
            <c:numRef>
              <c:f>'[1]Rekap Data'!$K$8:$K$13</c:f>
              <c:numCache>
                <c:formatCode>General</c:formatCode>
                <c:ptCount val="6"/>
                <c:pt idx="0">
                  <c:v>0.71805268805268807</c:v>
                </c:pt>
                <c:pt idx="1">
                  <c:v>0.62464063714063711</c:v>
                </c:pt>
                <c:pt idx="2">
                  <c:v>0.56277777777777771</c:v>
                </c:pt>
                <c:pt idx="3">
                  <c:v>0.91589836089836074</c:v>
                </c:pt>
                <c:pt idx="4">
                  <c:v>0.75919450919450915</c:v>
                </c:pt>
                <c:pt idx="5">
                  <c:v>0.68292929292929283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3975104"/>
        <c:axId val="173975496"/>
        <c:axId val="0"/>
      </c:bar3DChart>
      <c:catAx>
        <c:axId val="173975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73975496"/>
        <c:crosses val="autoZero"/>
        <c:auto val="1"/>
        <c:lblAlgn val="ctr"/>
        <c:lblOffset val="100"/>
        <c:noMultiLvlLbl val="0"/>
      </c:catAx>
      <c:valAx>
        <c:axId val="1739754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397510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d-ID" sz="1200" i="1">
                <a:latin typeface="Times New Roman" pitchFamily="18" charset="0"/>
                <a:cs typeface="Times New Roman" pitchFamily="18" charset="0"/>
              </a:rPr>
              <a:t>Rata-rata</a:t>
            </a:r>
            <a:r>
              <a:rPr lang="id-ID" sz="1200" i="1" baseline="0">
                <a:latin typeface="Times New Roman" pitchFamily="18" charset="0"/>
                <a:cs typeface="Times New Roman" pitchFamily="18" charset="0"/>
              </a:rPr>
              <a:t> Peningkatan Setelah Dilakukan Penelitian</a:t>
            </a:r>
            <a:endParaRPr lang="id-ID" sz="1200" i="1">
              <a:latin typeface="Times New Roman" pitchFamily="18" charset="0"/>
              <a:cs typeface="Times New Roman" pitchFamily="18" charset="0"/>
            </a:endParaRP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multiLvlStrRef>
              <c:f>'[1]Rekap Data'!$H$8:$I$13</c:f>
              <c:multiLvlStrCache>
                <c:ptCount val="6"/>
                <c:lvl>
                  <c:pt idx="0">
                    <c:v>Tinggi</c:v>
                  </c:pt>
                  <c:pt idx="1">
                    <c:v>Sedang</c:v>
                  </c:pt>
                  <c:pt idx="2">
                    <c:v>Rendah</c:v>
                  </c:pt>
                  <c:pt idx="3">
                    <c:v>Tinggi</c:v>
                  </c:pt>
                  <c:pt idx="4">
                    <c:v>Sedang</c:v>
                  </c:pt>
                  <c:pt idx="5">
                    <c:v>Rendah</c:v>
                  </c:pt>
                </c:lvl>
                <c:lvl>
                  <c:pt idx="0">
                    <c:v>DI</c:v>
                  </c:pt>
                  <c:pt idx="3">
                    <c:v>TGfU</c:v>
                  </c:pt>
                </c:lvl>
              </c:multiLvlStrCache>
            </c:multiLvlStrRef>
          </c:cat>
          <c:val>
            <c:numRef>
              <c:f>'[1]Rekap Data'!$L$8:$L$13</c:f>
              <c:numCache>
                <c:formatCode>General</c:formatCode>
                <c:ptCount val="6"/>
                <c:pt idx="0">
                  <c:v>0.25416916416916407</c:v>
                </c:pt>
                <c:pt idx="1">
                  <c:v>0.22325415325415321</c:v>
                </c:pt>
                <c:pt idx="2">
                  <c:v>0.20783189033189026</c:v>
                </c:pt>
                <c:pt idx="3">
                  <c:v>0.46289405039405024</c:v>
                </c:pt>
                <c:pt idx="4">
                  <c:v>0.34077117327117323</c:v>
                </c:pt>
                <c:pt idx="5">
                  <c:v>0.29122969622969613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5063416"/>
        <c:axId val="175063808"/>
        <c:axId val="0"/>
      </c:bar3DChart>
      <c:catAx>
        <c:axId val="1750634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75063808"/>
        <c:crosses val="autoZero"/>
        <c:auto val="1"/>
        <c:lblAlgn val="ctr"/>
        <c:lblOffset val="100"/>
        <c:noMultiLvlLbl val="0"/>
      </c:catAx>
      <c:valAx>
        <c:axId val="1750638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506341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d-ID" sz="1400" i="1">
                <a:latin typeface="Times New Roman" pitchFamily="18" charset="0"/>
                <a:cs typeface="Times New Roman" pitchFamily="18" charset="0"/>
              </a:rPr>
              <a:t>Perbandingan Rata-rata</a:t>
            </a:r>
            <a:r>
              <a:rPr lang="id-ID" sz="1400" i="1" baseline="0">
                <a:latin typeface="Times New Roman" pitchFamily="18" charset="0"/>
                <a:cs typeface="Times New Roman" pitchFamily="18" charset="0"/>
              </a:rPr>
              <a:t> Tes Awal dan Akhir</a:t>
            </a:r>
            <a:endParaRPr lang="id-ID" sz="1400" i="1">
              <a:latin typeface="Times New Roman" pitchFamily="18" charset="0"/>
              <a:cs typeface="Times New Roman" pitchFamily="18" charset="0"/>
            </a:endParaRP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'[1]Rekap Data'!$J$6</c:f>
              <c:strCache>
                <c:ptCount val="1"/>
                <c:pt idx="0">
                  <c:v>Hasil Tes Awal</c:v>
                </c:pt>
              </c:strCache>
            </c:strRef>
          </c:tx>
          <c:invertIfNegative val="0"/>
          <c:cat>
            <c:multiLvlStrRef>
              <c:f>'[1]Rekap Data'!$H$8:$I$13</c:f>
              <c:multiLvlStrCache>
                <c:ptCount val="6"/>
                <c:lvl>
                  <c:pt idx="0">
                    <c:v>Tinggi</c:v>
                  </c:pt>
                  <c:pt idx="1">
                    <c:v>Sedang</c:v>
                  </c:pt>
                  <c:pt idx="2">
                    <c:v>Rendah</c:v>
                  </c:pt>
                  <c:pt idx="3">
                    <c:v>Tinggi</c:v>
                  </c:pt>
                  <c:pt idx="4">
                    <c:v>Sedang</c:v>
                  </c:pt>
                  <c:pt idx="5">
                    <c:v>Rendah</c:v>
                  </c:pt>
                </c:lvl>
                <c:lvl>
                  <c:pt idx="0">
                    <c:v>DI</c:v>
                  </c:pt>
                  <c:pt idx="3">
                    <c:v>TGfU</c:v>
                  </c:pt>
                </c:lvl>
              </c:multiLvlStrCache>
            </c:multiLvlStrRef>
          </c:cat>
          <c:val>
            <c:numRef>
              <c:f>'[1]Rekap Data'!$J$8:$J$13</c:f>
              <c:numCache>
                <c:formatCode>General</c:formatCode>
                <c:ptCount val="6"/>
                <c:pt idx="0">
                  <c:v>0.463883523883524</c:v>
                </c:pt>
                <c:pt idx="1">
                  <c:v>0.4013864838864839</c:v>
                </c:pt>
                <c:pt idx="2">
                  <c:v>0.35494588744588745</c:v>
                </c:pt>
                <c:pt idx="3">
                  <c:v>0.4530043105043105</c:v>
                </c:pt>
                <c:pt idx="4">
                  <c:v>0.41842333592333592</c:v>
                </c:pt>
                <c:pt idx="5">
                  <c:v>0.3916995966995967</c:v>
                </c:pt>
              </c:numCache>
            </c:numRef>
          </c:val>
        </c:ser>
        <c:ser>
          <c:idx val="1"/>
          <c:order val="1"/>
          <c:tx>
            <c:strRef>
              <c:f>'[1]Rekap Data'!$K$6</c:f>
              <c:strCache>
                <c:ptCount val="1"/>
                <c:pt idx="0">
                  <c:v>Hasil Tes Akhir</c:v>
                </c:pt>
              </c:strCache>
            </c:strRef>
          </c:tx>
          <c:invertIfNegative val="0"/>
          <c:cat>
            <c:multiLvlStrRef>
              <c:f>'[1]Rekap Data'!$H$8:$I$13</c:f>
              <c:multiLvlStrCache>
                <c:ptCount val="6"/>
                <c:lvl>
                  <c:pt idx="0">
                    <c:v>Tinggi</c:v>
                  </c:pt>
                  <c:pt idx="1">
                    <c:v>Sedang</c:v>
                  </c:pt>
                  <c:pt idx="2">
                    <c:v>Rendah</c:v>
                  </c:pt>
                  <c:pt idx="3">
                    <c:v>Tinggi</c:v>
                  </c:pt>
                  <c:pt idx="4">
                    <c:v>Sedang</c:v>
                  </c:pt>
                  <c:pt idx="5">
                    <c:v>Rendah</c:v>
                  </c:pt>
                </c:lvl>
                <c:lvl>
                  <c:pt idx="0">
                    <c:v>DI</c:v>
                  </c:pt>
                  <c:pt idx="3">
                    <c:v>TGfU</c:v>
                  </c:pt>
                </c:lvl>
              </c:multiLvlStrCache>
            </c:multiLvlStrRef>
          </c:cat>
          <c:val>
            <c:numRef>
              <c:f>'[1]Rekap Data'!$K$8:$K$13</c:f>
              <c:numCache>
                <c:formatCode>General</c:formatCode>
                <c:ptCount val="6"/>
                <c:pt idx="0">
                  <c:v>0.71805268805268807</c:v>
                </c:pt>
                <c:pt idx="1">
                  <c:v>0.62464063714063711</c:v>
                </c:pt>
                <c:pt idx="2">
                  <c:v>0.56277777777777771</c:v>
                </c:pt>
                <c:pt idx="3">
                  <c:v>0.91589836089836074</c:v>
                </c:pt>
                <c:pt idx="4">
                  <c:v>0.75919450919450915</c:v>
                </c:pt>
                <c:pt idx="5">
                  <c:v>0.68292929292929283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5064592"/>
        <c:axId val="175064984"/>
        <c:axId val="0"/>
      </c:bar3DChart>
      <c:catAx>
        <c:axId val="175064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75064984"/>
        <c:crosses val="autoZero"/>
        <c:auto val="1"/>
        <c:lblAlgn val="ctr"/>
        <c:lblOffset val="100"/>
        <c:noMultiLvlLbl val="0"/>
      </c:catAx>
      <c:valAx>
        <c:axId val="1750649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506459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[3]HISTOGRAM!$AL$7</c:f>
              <c:strCache>
                <c:ptCount val="1"/>
                <c:pt idx="0">
                  <c:v>A1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[3]HISTOGRAM!$AK$8:$AK$10</c:f>
              <c:strCache>
                <c:ptCount val="3"/>
                <c:pt idx="0">
                  <c:v>B1</c:v>
                </c:pt>
                <c:pt idx="1">
                  <c:v>B2</c:v>
                </c:pt>
                <c:pt idx="2">
                  <c:v>B3</c:v>
                </c:pt>
              </c:strCache>
            </c:strRef>
          </c:cat>
          <c:val>
            <c:numRef>
              <c:f>[3]HISTOGRAM!$AL$8:$AL$10</c:f>
              <c:numCache>
                <c:formatCode>General</c:formatCode>
                <c:ptCount val="3"/>
                <c:pt idx="0">
                  <c:v>0.25416916416916419</c:v>
                </c:pt>
                <c:pt idx="1">
                  <c:v>0.22926166426166428</c:v>
                </c:pt>
                <c:pt idx="2">
                  <c:v>0.22732683982683988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[3]HISTOGRAM!$AM$7</c:f>
              <c:strCache>
                <c:ptCount val="1"/>
                <c:pt idx="0">
                  <c:v>A2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[3]HISTOGRAM!$AK$8:$AK$10</c:f>
              <c:strCache>
                <c:ptCount val="3"/>
                <c:pt idx="0">
                  <c:v>B1</c:v>
                </c:pt>
                <c:pt idx="1">
                  <c:v>B2</c:v>
                </c:pt>
                <c:pt idx="2">
                  <c:v>B3</c:v>
                </c:pt>
              </c:strCache>
            </c:strRef>
          </c:cat>
          <c:val>
            <c:numRef>
              <c:f>[3]HISTOGRAM!$AM$8:$AM$10</c:f>
              <c:numCache>
                <c:formatCode>General</c:formatCode>
                <c:ptCount val="3"/>
                <c:pt idx="0">
                  <c:v>0.41227846227846227</c:v>
                </c:pt>
                <c:pt idx="1">
                  <c:v>0.34359945609945608</c:v>
                </c:pt>
                <c:pt idx="2">
                  <c:v>0.20225367225367213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066160"/>
        <c:axId val="175066552"/>
      </c:lineChart>
      <c:catAx>
        <c:axId val="175066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066552"/>
        <c:crosses val="autoZero"/>
        <c:auto val="1"/>
        <c:lblAlgn val="ctr"/>
        <c:lblOffset val="100"/>
        <c:noMultiLvlLbl val="0"/>
      </c:catAx>
      <c:valAx>
        <c:axId val="175066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066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[3]HISTOGRAM!$AO$7</c:f>
              <c:strCache>
                <c:ptCount val="1"/>
                <c:pt idx="0">
                  <c:v>B1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[3]HISTOGRAM!$AN$8:$AN$9</c:f>
              <c:strCache>
                <c:ptCount val="2"/>
                <c:pt idx="0">
                  <c:v>A1</c:v>
                </c:pt>
                <c:pt idx="1">
                  <c:v>A2</c:v>
                </c:pt>
              </c:strCache>
            </c:strRef>
          </c:cat>
          <c:val>
            <c:numRef>
              <c:f>[3]HISTOGRAM!$AO$8:$AO$9</c:f>
              <c:numCache>
                <c:formatCode>General</c:formatCode>
                <c:ptCount val="2"/>
                <c:pt idx="0">
                  <c:v>0.25416916416916419</c:v>
                </c:pt>
                <c:pt idx="1">
                  <c:v>0.41227846227846227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[3]HISTOGRAM!$AP$7</c:f>
              <c:strCache>
                <c:ptCount val="1"/>
                <c:pt idx="0">
                  <c:v>B2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[3]HISTOGRAM!$AN$8:$AN$9</c:f>
              <c:strCache>
                <c:ptCount val="2"/>
                <c:pt idx="0">
                  <c:v>A1</c:v>
                </c:pt>
                <c:pt idx="1">
                  <c:v>A2</c:v>
                </c:pt>
              </c:strCache>
            </c:strRef>
          </c:cat>
          <c:val>
            <c:numRef>
              <c:f>[3]HISTOGRAM!$AP$8:$AP$9</c:f>
              <c:numCache>
                <c:formatCode>General</c:formatCode>
                <c:ptCount val="2"/>
                <c:pt idx="0">
                  <c:v>0.22926166426166428</c:v>
                </c:pt>
                <c:pt idx="1">
                  <c:v>0.34359945609945608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[3]HISTOGRAM!$AQ$7</c:f>
              <c:strCache>
                <c:ptCount val="1"/>
                <c:pt idx="0">
                  <c:v>B3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[3]HISTOGRAM!$AN$8:$AN$9</c:f>
              <c:strCache>
                <c:ptCount val="2"/>
                <c:pt idx="0">
                  <c:v>A1</c:v>
                </c:pt>
                <c:pt idx="1">
                  <c:v>A2</c:v>
                </c:pt>
              </c:strCache>
            </c:strRef>
          </c:cat>
          <c:val>
            <c:numRef>
              <c:f>[3]HISTOGRAM!$AQ$8:$AQ$9</c:f>
              <c:numCache>
                <c:formatCode>General</c:formatCode>
                <c:ptCount val="2"/>
                <c:pt idx="0">
                  <c:v>0.22732683982683988</c:v>
                </c:pt>
                <c:pt idx="1">
                  <c:v>0.20225367225367225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327848"/>
        <c:axId val="361328240"/>
      </c:lineChart>
      <c:catAx>
        <c:axId val="361327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1328240"/>
        <c:crosses val="autoZero"/>
        <c:auto val="1"/>
        <c:lblAlgn val="ctr"/>
        <c:lblOffset val="100"/>
        <c:noMultiLvlLbl val="0"/>
      </c:catAx>
      <c:valAx>
        <c:axId val="361328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1327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d-ID" sz="1200" i="1">
                <a:latin typeface="Times New Roman" pitchFamily="18" charset="0"/>
                <a:cs typeface="Times New Roman" pitchFamily="18" charset="0"/>
              </a:rPr>
              <a:t>Rata-rata</a:t>
            </a:r>
            <a:r>
              <a:rPr lang="id-ID" sz="1200" i="1" baseline="0">
                <a:latin typeface="Times New Roman" pitchFamily="18" charset="0"/>
                <a:cs typeface="Times New Roman" pitchFamily="18" charset="0"/>
              </a:rPr>
              <a:t> Hasil tes Awal</a:t>
            </a:r>
            <a:endParaRPr lang="id-ID" sz="1200" i="1">
              <a:latin typeface="Times New Roman" pitchFamily="18" charset="0"/>
              <a:cs typeface="Times New Roman" pitchFamily="18" charset="0"/>
            </a:endParaRP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[3]HISTOGRAM!$I$8:$J$13</c:f>
              <c:strCache>
                <c:ptCount val="6"/>
                <c:pt idx="0">
                  <c:v>A1B1</c:v>
                </c:pt>
                <c:pt idx="1">
                  <c:v>A1B2</c:v>
                </c:pt>
                <c:pt idx="2">
                  <c:v>A1B3</c:v>
                </c:pt>
                <c:pt idx="3">
                  <c:v>A2B1</c:v>
                </c:pt>
                <c:pt idx="4">
                  <c:v>A2B2</c:v>
                </c:pt>
                <c:pt idx="5">
                  <c:v>A2B3</c:v>
                </c:pt>
              </c:strCache>
            </c:strRef>
          </c:cat>
          <c:val>
            <c:numRef>
              <c:f>[3]HISTOGRAM!$K$8:$K$13</c:f>
              <c:numCache>
                <c:formatCode>General</c:formatCode>
                <c:ptCount val="6"/>
                <c:pt idx="0">
                  <c:v>0.46388352388352389</c:v>
                </c:pt>
                <c:pt idx="1">
                  <c:v>0.4013864838864839</c:v>
                </c:pt>
                <c:pt idx="2">
                  <c:v>0.3549458874458874</c:v>
                </c:pt>
                <c:pt idx="3">
                  <c:v>0.46357670107670107</c:v>
                </c:pt>
                <c:pt idx="4">
                  <c:v>0.41842333592333592</c:v>
                </c:pt>
                <c:pt idx="5">
                  <c:v>0.37144420394420391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1329024"/>
        <c:axId val="361329416"/>
        <c:axId val="0"/>
      </c:bar3DChart>
      <c:catAx>
        <c:axId val="3613290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361329416"/>
        <c:crosses val="autoZero"/>
        <c:auto val="1"/>
        <c:lblAlgn val="ctr"/>
        <c:lblOffset val="100"/>
        <c:noMultiLvlLbl val="0"/>
      </c:catAx>
      <c:valAx>
        <c:axId val="3613294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613290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d-ID" sz="1200" i="1">
                <a:latin typeface="Times New Roman" pitchFamily="18" charset="0"/>
                <a:cs typeface="Times New Roman" pitchFamily="18" charset="0"/>
              </a:rPr>
              <a:t>Rata-rata</a:t>
            </a:r>
            <a:r>
              <a:rPr lang="id-ID" sz="1200" i="1" baseline="0">
                <a:latin typeface="Times New Roman" pitchFamily="18" charset="0"/>
                <a:cs typeface="Times New Roman" pitchFamily="18" charset="0"/>
              </a:rPr>
              <a:t> Hasil tes Akhir</a:t>
            </a:r>
            <a:endParaRPr lang="id-ID" sz="1200" i="1">
              <a:latin typeface="Times New Roman" pitchFamily="18" charset="0"/>
              <a:cs typeface="Times New Roman" pitchFamily="18" charset="0"/>
            </a:endParaRP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[3]HISTOGRAM!$I$8:$J$13</c:f>
              <c:strCache>
                <c:ptCount val="6"/>
                <c:pt idx="0">
                  <c:v>A1B1</c:v>
                </c:pt>
                <c:pt idx="1">
                  <c:v>A1B2</c:v>
                </c:pt>
                <c:pt idx="2">
                  <c:v>A1B3</c:v>
                </c:pt>
                <c:pt idx="3">
                  <c:v>A2B1</c:v>
                </c:pt>
                <c:pt idx="4">
                  <c:v>A2B2</c:v>
                </c:pt>
                <c:pt idx="5">
                  <c:v>A2B3</c:v>
                </c:pt>
              </c:strCache>
            </c:strRef>
          </c:cat>
          <c:val>
            <c:numRef>
              <c:f>[3]HISTOGRAM!$M$8:$M$13</c:f>
              <c:numCache>
                <c:formatCode>General</c:formatCode>
                <c:ptCount val="6"/>
                <c:pt idx="0">
                  <c:v>0.71805268805268807</c:v>
                </c:pt>
                <c:pt idx="1">
                  <c:v>0.63064814814814818</c:v>
                </c:pt>
                <c:pt idx="2">
                  <c:v>0.58227272727272728</c:v>
                </c:pt>
                <c:pt idx="3">
                  <c:v>0.87585516335516334</c:v>
                </c:pt>
                <c:pt idx="4">
                  <c:v>0.76202279202279199</c:v>
                </c:pt>
                <c:pt idx="5">
                  <c:v>0.57369787619787604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1330200"/>
        <c:axId val="361330592"/>
        <c:axId val="0"/>
      </c:bar3DChart>
      <c:catAx>
        <c:axId val="3613302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361330592"/>
        <c:crosses val="autoZero"/>
        <c:auto val="1"/>
        <c:lblAlgn val="ctr"/>
        <c:lblOffset val="100"/>
        <c:noMultiLvlLbl val="0"/>
      </c:catAx>
      <c:valAx>
        <c:axId val="3613305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613302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d-ID" sz="1200" i="1">
                <a:latin typeface="Times New Roman" pitchFamily="18" charset="0"/>
                <a:cs typeface="Times New Roman" pitchFamily="18" charset="0"/>
              </a:rPr>
              <a:t>Rata-rata</a:t>
            </a:r>
            <a:r>
              <a:rPr lang="id-ID" sz="1200" i="1" baseline="0">
                <a:latin typeface="Times New Roman" pitchFamily="18" charset="0"/>
                <a:cs typeface="Times New Roman" pitchFamily="18" charset="0"/>
              </a:rPr>
              <a:t> Peningkatan Setelah Dilakukan Penelitian</a:t>
            </a:r>
            <a:endParaRPr lang="id-ID" sz="1200" i="1">
              <a:latin typeface="Times New Roman" pitchFamily="18" charset="0"/>
              <a:cs typeface="Times New Roman" pitchFamily="18" charset="0"/>
            </a:endParaRP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[3]HISTOGRAM!$I$8:$J$13</c:f>
              <c:strCache>
                <c:ptCount val="6"/>
                <c:pt idx="0">
                  <c:v>A1B1</c:v>
                </c:pt>
                <c:pt idx="1">
                  <c:v>A1B2</c:v>
                </c:pt>
                <c:pt idx="2">
                  <c:v>A1B3</c:v>
                </c:pt>
                <c:pt idx="3">
                  <c:v>A2B1</c:v>
                </c:pt>
                <c:pt idx="4">
                  <c:v>A2B2</c:v>
                </c:pt>
                <c:pt idx="5">
                  <c:v>A2B3</c:v>
                </c:pt>
              </c:strCache>
            </c:strRef>
          </c:cat>
          <c:val>
            <c:numRef>
              <c:f>[3]HISTOGRAM!$O$8:$O$13</c:f>
              <c:numCache>
                <c:formatCode>General</c:formatCode>
                <c:ptCount val="6"/>
                <c:pt idx="0">
                  <c:v>0.25416916416916419</c:v>
                </c:pt>
                <c:pt idx="1">
                  <c:v>0.22926166426166428</c:v>
                </c:pt>
                <c:pt idx="2">
                  <c:v>0.22732683982683988</c:v>
                </c:pt>
                <c:pt idx="3">
                  <c:v>0.41227846227846227</c:v>
                </c:pt>
                <c:pt idx="4">
                  <c:v>0.34359945609945608</c:v>
                </c:pt>
                <c:pt idx="5">
                  <c:v>0.20225367225367213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1331376"/>
        <c:axId val="362266528"/>
        <c:axId val="0"/>
      </c:bar3DChart>
      <c:catAx>
        <c:axId val="3613313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362266528"/>
        <c:crosses val="autoZero"/>
        <c:auto val="1"/>
        <c:lblAlgn val="ctr"/>
        <c:lblOffset val="100"/>
        <c:noMultiLvlLbl val="0"/>
      </c:catAx>
      <c:valAx>
        <c:axId val="3622665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6133137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3" Type="http://schemas.openxmlformats.org/officeDocument/2006/relationships/chart" Target="../charts/chart7.xml"/><Relationship Id="rId7" Type="http://schemas.openxmlformats.org/officeDocument/2006/relationships/chart" Target="../charts/chart11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Relationship Id="rId9" Type="http://schemas.openxmlformats.org/officeDocument/2006/relationships/chart" Target="../charts/chart13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95250</xdr:colOff>
      <xdr:row>6</xdr:row>
      <xdr:rowOff>38100</xdr:rowOff>
    </xdr:from>
    <xdr:to>
      <xdr:col>10</xdr:col>
      <xdr:colOff>2198370</xdr:colOff>
      <xdr:row>6</xdr:row>
      <xdr:rowOff>38100</xdr:rowOff>
    </xdr:to>
    <xdr:cxnSp macro="">
      <xdr:nvCxnSpPr>
        <xdr:cNvPr id="4" name="Straight Connector 3"/>
        <xdr:cNvCxnSpPr/>
      </xdr:nvCxnSpPr>
      <xdr:spPr>
        <a:xfrm>
          <a:off x="5610225" y="1238250"/>
          <a:ext cx="7315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95250</xdr:colOff>
      <xdr:row>9</xdr:row>
      <xdr:rowOff>19050</xdr:rowOff>
    </xdr:from>
    <xdr:to>
      <xdr:col>10</xdr:col>
      <xdr:colOff>2198370</xdr:colOff>
      <xdr:row>9</xdr:row>
      <xdr:rowOff>19050</xdr:rowOff>
    </xdr:to>
    <xdr:cxnSp macro="">
      <xdr:nvCxnSpPr>
        <xdr:cNvPr id="5" name="Straight Connector 4"/>
        <xdr:cNvCxnSpPr/>
      </xdr:nvCxnSpPr>
      <xdr:spPr>
        <a:xfrm>
          <a:off x="5610225" y="1828800"/>
          <a:ext cx="7315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28578</xdr:colOff>
      <xdr:row>9</xdr:row>
      <xdr:rowOff>19050</xdr:rowOff>
    </xdr:from>
    <xdr:to>
      <xdr:col>10</xdr:col>
      <xdr:colOff>190500</xdr:colOff>
      <xdr:row>9</xdr:row>
      <xdr:rowOff>201930</xdr:rowOff>
    </xdr:to>
    <xdr:sp macro="" textlink="">
      <xdr:nvSpPr>
        <xdr:cNvPr id="6" name="Freeform 5"/>
        <xdr:cNvSpPr/>
      </xdr:nvSpPr>
      <xdr:spPr>
        <a:xfrm>
          <a:off x="5543553" y="1828800"/>
          <a:ext cx="161922" cy="182880"/>
        </a:xfrm>
        <a:custGeom>
          <a:avLst/>
          <a:gdLst>
            <a:gd name="connsiteX0" fmla="*/ 0 w 285750"/>
            <a:gd name="connsiteY0" fmla="*/ 0 h 48346"/>
            <a:gd name="connsiteX1" fmla="*/ 104775 w 285750"/>
            <a:gd name="connsiteY1" fmla="*/ 9525 h 48346"/>
            <a:gd name="connsiteX2" fmla="*/ 142875 w 285750"/>
            <a:gd name="connsiteY2" fmla="*/ 28575 h 48346"/>
            <a:gd name="connsiteX3" fmla="*/ 190500 w 285750"/>
            <a:gd name="connsiteY3" fmla="*/ 38100 h 48346"/>
            <a:gd name="connsiteX4" fmla="*/ 285750 w 285750"/>
            <a:gd name="connsiteY4" fmla="*/ 47625 h 48346"/>
            <a:gd name="connsiteX0" fmla="*/ 0 w 290334"/>
            <a:gd name="connsiteY0" fmla="*/ 37557 h 39169"/>
            <a:gd name="connsiteX1" fmla="*/ 109359 w 290334"/>
            <a:gd name="connsiteY1" fmla="*/ 348 h 39169"/>
            <a:gd name="connsiteX2" fmla="*/ 147459 w 290334"/>
            <a:gd name="connsiteY2" fmla="*/ 19398 h 39169"/>
            <a:gd name="connsiteX3" fmla="*/ 195084 w 290334"/>
            <a:gd name="connsiteY3" fmla="*/ 28923 h 39169"/>
            <a:gd name="connsiteX4" fmla="*/ 290334 w 290334"/>
            <a:gd name="connsiteY4" fmla="*/ 38448 h 39169"/>
            <a:gd name="connsiteX0" fmla="*/ 0 w 310199"/>
            <a:gd name="connsiteY0" fmla="*/ 10973 h 38907"/>
            <a:gd name="connsiteX1" fmla="*/ 129224 w 310199"/>
            <a:gd name="connsiteY1" fmla="*/ 86 h 38907"/>
            <a:gd name="connsiteX2" fmla="*/ 167324 w 310199"/>
            <a:gd name="connsiteY2" fmla="*/ 19136 h 38907"/>
            <a:gd name="connsiteX3" fmla="*/ 214949 w 310199"/>
            <a:gd name="connsiteY3" fmla="*/ 28661 h 38907"/>
            <a:gd name="connsiteX4" fmla="*/ 310199 w 310199"/>
            <a:gd name="connsiteY4" fmla="*/ 38186 h 38907"/>
            <a:gd name="connsiteX0" fmla="*/ 0 w 310199"/>
            <a:gd name="connsiteY0" fmla="*/ 0 h 27934"/>
            <a:gd name="connsiteX1" fmla="*/ 57404 w 310199"/>
            <a:gd name="connsiteY1" fmla="*/ 26178 h 27934"/>
            <a:gd name="connsiteX2" fmla="*/ 167324 w 310199"/>
            <a:gd name="connsiteY2" fmla="*/ 8163 h 27934"/>
            <a:gd name="connsiteX3" fmla="*/ 214949 w 310199"/>
            <a:gd name="connsiteY3" fmla="*/ 17688 h 27934"/>
            <a:gd name="connsiteX4" fmla="*/ 310199 w 310199"/>
            <a:gd name="connsiteY4" fmla="*/ 27213 h 27934"/>
            <a:gd name="connsiteX0" fmla="*/ 0 w 310199"/>
            <a:gd name="connsiteY0" fmla="*/ 15525 h 42738"/>
            <a:gd name="connsiteX1" fmla="*/ 57404 w 310199"/>
            <a:gd name="connsiteY1" fmla="*/ 41703 h 42738"/>
            <a:gd name="connsiteX2" fmla="*/ 109257 w 310199"/>
            <a:gd name="connsiteY2" fmla="*/ 52 h 42738"/>
            <a:gd name="connsiteX3" fmla="*/ 214949 w 310199"/>
            <a:gd name="connsiteY3" fmla="*/ 33213 h 42738"/>
            <a:gd name="connsiteX4" fmla="*/ 310199 w 310199"/>
            <a:gd name="connsiteY4" fmla="*/ 42738 h 42738"/>
            <a:gd name="connsiteX0" fmla="*/ 0 w 345345"/>
            <a:gd name="connsiteY0" fmla="*/ 15517 h 41877"/>
            <a:gd name="connsiteX1" fmla="*/ 57404 w 345345"/>
            <a:gd name="connsiteY1" fmla="*/ 41695 h 41877"/>
            <a:gd name="connsiteX2" fmla="*/ 109257 w 345345"/>
            <a:gd name="connsiteY2" fmla="*/ 44 h 41877"/>
            <a:gd name="connsiteX3" fmla="*/ 214949 w 345345"/>
            <a:gd name="connsiteY3" fmla="*/ 33205 h 41877"/>
            <a:gd name="connsiteX4" fmla="*/ 345345 w 345345"/>
            <a:gd name="connsiteY4" fmla="*/ 4053 h 41877"/>
            <a:gd name="connsiteX0" fmla="*/ 0 w 345345"/>
            <a:gd name="connsiteY0" fmla="*/ 17238 h 43598"/>
            <a:gd name="connsiteX1" fmla="*/ 57404 w 345345"/>
            <a:gd name="connsiteY1" fmla="*/ 43416 h 43598"/>
            <a:gd name="connsiteX2" fmla="*/ 109257 w 345345"/>
            <a:gd name="connsiteY2" fmla="*/ 1765 h 43598"/>
            <a:gd name="connsiteX3" fmla="*/ 233286 w 345345"/>
            <a:gd name="connsiteY3" fmla="*/ 7530 h 43598"/>
            <a:gd name="connsiteX4" fmla="*/ 345345 w 345345"/>
            <a:gd name="connsiteY4" fmla="*/ 5774 h 43598"/>
            <a:gd name="connsiteX0" fmla="*/ 0 w 345345"/>
            <a:gd name="connsiteY0" fmla="*/ 18006 h 44366"/>
            <a:gd name="connsiteX1" fmla="*/ 57404 w 345345"/>
            <a:gd name="connsiteY1" fmla="*/ 44184 h 44366"/>
            <a:gd name="connsiteX2" fmla="*/ 109257 w 345345"/>
            <a:gd name="connsiteY2" fmla="*/ 2533 h 44366"/>
            <a:gd name="connsiteX3" fmla="*/ 233286 w 345345"/>
            <a:gd name="connsiteY3" fmla="*/ 8298 h 44366"/>
            <a:gd name="connsiteX4" fmla="*/ 345345 w 345345"/>
            <a:gd name="connsiteY4" fmla="*/ 6542 h 44366"/>
            <a:gd name="connsiteX0" fmla="*/ 0 w 345345"/>
            <a:gd name="connsiteY0" fmla="*/ 17204 h 43564"/>
            <a:gd name="connsiteX1" fmla="*/ 57404 w 345345"/>
            <a:gd name="connsiteY1" fmla="*/ 43382 h 43564"/>
            <a:gd name="connsiteX2" fmla="*/ 109257 w 345345"/>
            <a:gd name="connsiteY2" fmla="*/ 1731 h 43564"/>
            <a:gd name="connsiteX3" fmla="*/ 233286 w 345345"/>
            <a:gd name="connsiteY3" fmla="*/ 7496 h 43564"/>
            <a:gd name="connsiteX4" fmla="*/ 345345 w 345345"/>
            <a:gd name="connsiteY4" fmla="*/ 5740 h 43564"/>
            <a:gd name="connsiteX0" fmla="*/ 0 w 345345"/>
            <a:gd name="connsiteY0" fmla="*/ 18331 h 44691"/>
            <a:gd name="connsiteX1" fmla="*/ 57404 w 345345"/>
            <a:gd name="connsiteY1" fmla="*/ 44509 h 44691"/>
            <a:gd name="connsiteX2" fmla="*/ 109257 w 345345"/>
            <a:gd name="connsiteY2" fmla="*/ 2858 h 44691"/>
            <a:gd name="connsiteX3" fmla="*/ 233286 w 345345"/>
            <a:gd name="connsiteY3" fmla="*/ 3788 h 44691"/>
            <a:gd name="connsiteX4" fmla="*/ 345345 w 345345"/>
            <a:gd name="connsiteY4" fmla="*/ 6867 h 44691"/>
            <a:gd name="connsiteX0" fmla="*/ 0 w 345345"/>
            <a:gd name="connsiteY0" fmla="*/ 17612 h 43972"/>
            <a:gd name="connsiteX1" fmla="*/ 57404 w 345345"/>
            <a:gd name="connsiteY1" fmla="*/ 43790 h 43972"/>
            <a:gd name="connsiteX2" fmla="*/ 109257 w 345345"/>
            <a:gd name="connsiteY2" fmla="*/ 2139 h 43972"/>
            <a:gd name="connsiteX3" fmla="*/ 345345 w 345345"/>
            <a:gd name="connsiteY3" fmla="*/ 6148 h 43972"/>
            <a:gd name="connsiteX0" fmla="*/ 0 w 354513"/>
            <a:gd name="connsiteY0" fmla="*/ 15726 h 42086"/>
            <a:gd name="connsiteX1" fmla="*/ 57404 w 354513"/>
            <a:gd name="connsiteY1" fmla="*/ 41904 h 42086"/>
            <a:gd name="connsiteX2" fmla="*/ 109257 w 354513"/>
            <a:gd name="connsiteY2" fmla="*/ 253 h 42086"/>
            <a:gd name="connsiteX3" fmla="*/ 354513 w 354513"/>
            <a:gd name="connsiteY3" fmla="*/ 23600 h 42086"/>
            <a:gd name="connsiteX0" fmla="*/ 0 w 354513"/>
            <a:gd name="connsiteY0" fmla="*/ 4097 h 30286"/>
            <a:gd name="connsiteX1" fmla="*/ 57404 w 354513"/>
            <a:gd name="connsiteY1" fmla="*/ 30275 h 30286"/>
            <a:gd name="connsiteX2" fmla="*/ 90920 w 354513"/>
            <a:gd name="connsiteY2" fmla="*/ 442 h 30286"/>
            <a:gd name="connsiteX3" fmla="*/ 354513 w 354513"/>
            <a:gd name="connsiteY3" fmla="*/ 11971 h 30286"/>
            <a:gd name="connsiteX0" fmla="*/ 0 w 281165"/>
            <a:gd name="connsiteY0" fmla="*/ 5332 h 31521"/>
            <a:gd name="connsiteX1" fmla="*/ 57404 w 281165"/>
            <a:gd name="connsiteY1" fmla="*/ 31510 h 31521"/>
            <a:gd name="connsiteX2" fmla="*/ 90920 w 281165"/>
            <a:gd name="connsiteY2" fmla="*/ 1677 h 31521"/>
            <a:gd name="connsiteX3" fmla="*/ 281165 w 281165"/>
            <a:gd name="connsiteY3" fmla="*/ 4074 h 31521"/>
            <a:gd name="connsiteX0" fmla="*/ 0 w 281165"/>
            <a:gd name="connsiteY0" fmla="*/ 5525 h 34399"/>
            <a:gd name="connsiteX1" fmla="*/ 42123 w 281165"/>
            <a:gd name="connsiteY1" fmla="*/ 34389 h 34399"/>
            <a:gd name="connsiteX2" fmla="*/ 90920 w 281165"/>
            <a:gd name="connsiteY2" fmla="*/ 1870 h 34399"/>
            <a:gd name="connsiteX3" fmla="*/ 281165 w 281165"/>
            <a:gd name="connsiteY3" fmla="*/ 4267 h 34399"/>
            <a:gd name="connsiteX0" fmla="*/ 0 w 281165"/>
            <a:gd name="connsiteY0" fmla="*/ 6586 h 35460"/>
            <a:gd name="connsiteX1" fmla="*/ 42123 w 281165"/>
            <a:gd name="connsiteY1" fmla="*/ 35450 h 35460"/>
            <a:gd name="connsiteX2" fmla="*/ 90920 w 281165"/>
            <a:gd name="connsiteY2" fmla="*/ 2931 h 35460"/>
            <a:gd name="connsiteX3" fmla="*/ 281165 w 281165"/>
            <a:gd name="connsiteY3" fmla="*/ 2105 h 35460"/>
            <a:gd name="connsiteX0" fmla="*/ 0 w 281165"/>
            <a:gd name="connsiteY0" fmla="*/ 5414 h 34279"/>
            <a:gd name="connsiteX1" fmla="*/ 42123 w 281165"/>
            <a:gd name="connsiteY1" fmla="*/ 34278 h 34279"/>
            <a:gd name="connsiteX2" fmla="*/ 80224 w 281165"/>
            <a:gd name="connsiteY2" fmla="*/ 3908 h 34279"/>
            <a:gd name="connsiteX3" fmla="*/ 281165 w 281165"/>
            <a:gd name="connsiteY3" fmla="*/ 933 h 34279"/>
            <a:gd name="connsiteX0" fmla="*/ 0 w 281165"/>
            <a:gd name="connsiteY0" fmla="*/ 4646 h 33511"/>
            <a:gd name="connsiteX1" fmla="*/ 42123 w 281165"/>
            <a:gd name="connsiteY1" fmla="*/ 33510 h 33511"/>
            <a:gd name="connsiteX2" fmla="*/ 80224 w 281165"/>
            <a:gd name="connsiteY2" fmla="*/ 3140 h 33511"/>
            <a:gd name="connsiteX3" fmla="*/ 281165 w 281165"/>
            <a:gd name="connsiteY3" fmla="*/ 165 h 33511"/>
            <a:gd name="connsiteX0" fmla="*/ 0 w 281165"/>
            <a:gd name="connsiteY0" fmla="*/ 4631 h 33496"/>
            <a:gd name="connsiteX1" fmla="*/ 42123 w 281165"/>
            <a:gd name="connsiteY1" fmla="*/ 33495 h 33496"/>
            <a:gd name="connsiteX2" fmla="*/ 80224 w 281165"/>
            <a:gd name="connsiteY2" fmla="*/ 3125 h 33496"/>
            <a:gd name="connsiteX3" fmla="*/ 281165 w 281165"/>
            <a:gd name="connsiteY3" fmla="*/ 150 h 33496"/>
            <a:gd name="connsiteX0" fmla="*/ 0 w 281165"/>
            <a:gd name="connsiteY0" fmla="*/ 4631 h 33496"/>
            <a:gd name="connsiteX1" fmla="*/ 42123 w 281165"/>
            <a:gd name="connsiteY1" fmla="*/ 33495 h 33496"/>
            <a:gd name="connsiteX2" fmla="*/ 80224 w 281165"/>
            <a:gd name="connsiteY2" fmla="*/ 3125 h 33496"/>
            <a:gd name="connsiteX3" fmla="*/ 281165 w 281165"/>
            <a:gd name="connsiteY3" fmla="*/ 150 h 33496"/>
            <a:gd name="connsiteX0" fmla="*/ 0 w 281165"/>
            <a:gd name="connsiteY0" fmla="*/ 3681 h 32546"/>
            <a:gd name="connsiteX1" fmla="*/ 42123 w 281165"/>
            <a:gd name="connsiteY1" fmla="*/ 32545 h 32546"/>
            <a:gd name="connsiteX2" fmla="*/ 80224 w 281165"/>
            <a:gd name="connsiteY2" fmla="*/ 2175 h 32546"/>
            <a:gd name="connsiteX3" fmla="*/ 281165 w 281165"/>
            <a:gd name="connsiteY3" fmla="*/ 2960 h 32546"/>
            <a:gd name="connsiteX0" fmla="*/ 0 w 281165"/>
            <a:gd name="connsiteY0" fmla="*/ 4283 h 33148"/>
            <a:gd name="connsiteX1" fmla="*/ 42123 w 281165"/>
            <a:gd name="connsiteY1" fmla="*/ 33147 h 33148"/>
            <a:gd name="connsiteX2" fmla="*/ 80224 w 281165"/>
            <a:gd name="connsiteY2" fmla="*/ 2777 h 33148"/>
            <a:gd name="connsiteX3" fmla="*/ 281165 w 281165"/>
            <a:gd name="connsiteY3" fmla="*/ 1950 h 33148"/>
            <a:gd name="connsiteX0" fmla="*/ 0 w 281165"/>
            <a:gd name="connsiteY0" fmla="*/ 4283 h 33148"/>
            <a:gd name="connsiteX1" fmla="*/ 42123 w 281165"/>
            <a:gd name="connsiteY1" fmla="*/ 33147 h 33148"/>
            <a:gd name="connsiteX2" fmla="*/ 80224 w 281165"/>
            <a:gd name="connsiteY2" fmla="*/ 2777 h 33148"/>
            <a:gd name="connsiteX3" fmla="*/ 281165 w 281165"/>
            <a:gd name="connsiteY3" fmla="*/ 1950 h 33148"/>
            <a:gd name="connsiteX0" fmla="*/ 0 w 233795"/>
            <a:gd name="connsiteY0" fmla="*/ 4064 h 32929"/>
            <a:gd name="connsiteX1" fmla="*/ 42123 w 233795"/>
            <a:gd name="connsiteY1" fmla="*/ 32928 h 32929"/>
            <a:gd name="connsiteX2" fmla="*/ 80224 w 233795"/>
            <a:gd name="connsiteY2" fmla="*/ 2558 h 32929"/>
            <a:gd name="connsiteX3" fmla="*/ 233795 w 233795"/>
            <a:gd name="connsiteY3" fmla="*/ 2268 h 32929"/>
            <a:gd name="connsiteX0" fmla="*/ 0 w 241435"/>
            <a:gd name="connsiteY0" fmla="*/ 3681 h 32546"/>
            <a:gd name="connsiteX1" fmla="*/ 42123 w 241435"/>
            <a:gd name="connsiteY1" fmla="*/ 32545 h 32546"/>
            <a:gd name="connsiteX2" fmla="*/ 80224 w 241435"/>
            <a:gd name="connsiteY2" fmla="*/ 2175 h 32546"/>
            <a:gd name="connsiteX3" fmla="*/ 241435 w 241435"/>
            <a:gd name="connsiteY3" fmla="*/ 2959 h 32546"/>
            <a:gd name="connsiteX0" fmla="*/ 0 w 241435"/>
            <a:gd name="connsiteY0" fmla="*/ 3681 h 32546"/>
            <a:gd name="connsiteX1" fmla="*/ 42123 w 241435"/>
            <a:gd name="connsiteY1" fmla="*/ 32545 h 32546"/>
            <a:gd name="connsiteX2" fmla="*/ 80224 w 241435"/>
            <a:gd name="connsiteY2" fmla="*/ 2175 h 32546"/>
            <a:gd name="connsiteX3" fmla="*/ 241435 w 241435"/>
            <a:gd name="connsiteY3" fmla="*/ 2959 h 32546"/>
            <a:gd name="connsiteX0" fmla="*/ 0 w 241435"/>
            <a:gd name="connsiteY0" fmla="*/ 3681 h 32546"/>
            <a:gd name="connsiteX1" fmla="*/ 42123 w 241435"/>
            <a:gd name="connsiteY1" fmla="*/ 32545 h 32546"/>
            <a:gd name="connsiteX2" fmla="*/ 80224 w 241435"/>
            <a:gd name="connsiteY2" fmla="*/ 2175 h 32546"/>
            <a:gd name="connsiteX3" fmla="*/ 241435 w 241435"/>
            <a:gd name="connsiteY3" fmla="*/ 2959 h 32546"/>
            <a:gd name="connsiteX0" fmla="*/ 0 w 241435"/>
            <a:gd name="connsiteY0" fmla="*/ 3863 h 32728"/>
            <a:gd name="connsiteX1" fmla="*/ 42123 w 241435"/>
            <a:gd name="connsiteY1" fmla="*/ 32727 h 32728"/>
            <a:gd name="connsiteX2" fmla="*/ 80224 w 241435"/>
            <a:gd name="connsiteY2" fmla="*/ 2357 h 32728"/>
            <a:gd name="connsiteX3" fmla="*/ 241435 w 241435"/>
            <a:gd name="connsiteY3" fmla="*/ 2604 h 32728"/>
            <a:gd name="connsiteX0" fmla="*/ 0 w 241435"/>
            <a:gd name="connsiteY0" fmla="*/ 3863 h 32728"/>
            <a:gd name="connsiteX1" fmla="*/ 42123 w 241435"/>
            <a:gd name="connsiteY1" fmla="*/ 32727 h 32728"/>
            <a:gd name="connsiteX2" fmla="*/ 80224 w 241435"/>
            <a:gd name="connsiteY2" fmla="*/ 2357 h 32728"/>
            <a:gd name="connsiteX3" fmla="*/ 241435 w 241435"/>
            <a:gd name="connsiteY3" fmla="*/ 2604 h 32728"/>
            <a:gd name="connsiteX0" fmla="*/ 0 w 241435"/>
            <a:gd name="connsiteY0" fmla="*/ 3863 h 32728"/>
            <a:gd name="connsiteX1" fmla="*/ 42123 w 241435"/>
            <a:gd name="connsiteY1" fmla="*/ 32727 h 32728"/>
            <a:gd name="connsiteX2" fmla="*/ 81752 w 241435"/>
            <a:gd name="connsiteY2" fmla="*/ 2357 h 32728"/>
            <a:gd name="connsiteX3" fmla="*/ 241435 w 241435"/>
            <a:gd name="connsiteY3" fmla="*/ 2604 h 32728"/>
            <a:gd name="connsiteX0" fmla="*/ 0 w 241435"/>
            <a:gd name="connsiteY0" fmla="*/ 2205 h 31070"/>
            <a:gd name="connsiteX1" fmla="*/ 42123 w 241435"/>
            <a:gd name="connsiteY1" fmla="*/ 31069 h 31070"/>
            <a:gd name="connsiteX2" fmla="*/ 81752 w 241435"/>
            <a:gd name="connsiteY2" fmla="*/ 699 h 31070"/>
            <a:gd name="connsiteX3" fmla="*/ 241435 w 241435"/>
            <a:gd name="connsiteY3" fmla="*/ 946 h 31070"/>
            <a:gd name="connsiteX0" fmla="*/ 0 w 241435"/>
            <a:gd name="connsiteY0" fmla="*/ 2273 h 31138"/>
            <a:gd name="connsiteX1" fmla="*/ 42123 w 241435"/>
            <a:gd name="connsiteY1" fmla="*/ 31137 h 31138"/>
            <a:gd name="connsiteX2" fmla="*/ 81752 w 241435"/>
            <a:gd name="connsiteY2" fmla="*/ 767 h 31138"/>
            <a:gd name="connsiteX3" fmla="*/ 241435 w 241435"/>
            <a:gd name="connsiteY3" fmla="*/ 1014 h 31138"/>
            <a:gd name="connsiteX0" fmla="*/ 0 w 241435"/>
            <a:gd name="connsiteY0" fmla="*/ 2273 h 31138"/>
            <a:gd name="connsiteX1" fmla="*/ 42123 w 241435"/>
            <a:gd name="connsiteY1" fmla="*/ 31137 h 31138"/>
            <a:gd name="connsiteX2" fmla="*/ 81752 w 241435"/>
            <a:gd name="connsiteY2" fmla="*/ 767 h 31138"/>
            <a:gd name="connsiteX3" fmla="*/ 241435 w 241435"/>
            <a:gd name="connsiteY3" fmla="*/ 1014 h 31138"/>
            <a:gd name="connsiteX0" fmla="*/ 0 w 267412"/>
            <a:gd name="connsiteY0" fmla="*/ 3863 h 32728"/>
            <a:gd name="connsiteX1" fmla="*/ 42123 w 267412"/>
            <a:gd name="connsiteY1" fmla="*/ 32727 h 32728"/>
            <a:gd name="connsiteX2" fmla="*/ 81752 w 267412"/>
            <a:gd name="connsiteY2" fmla="*/ 2357 h 32728"/>
            <a:gd name="connsiteX3" fmla="*/ 267412 w 267412"/>
            <a:gd name="connsiteY3" fmla="*/ 2604 h 32728"/>
            <a:gd name="connsiteX0" fmla="*/ 0 w 203233"/>
            <a:gd name="connsiteY0" fmla="*/ 3514 h 32379"/>
            <a:gd name="connsiteX1" fmla="*/ 42123 w 203233"/>
            <a:gd name="connsiteY1" fmla="*/ 32378 h 32379"/>
            <a:gd name="connsiteX2" fmla="*/ 81752 w 203233"/>
            <a:gd name="connsiteY2" fmla="*/ 2008 h 32379"/>
            <a:gd name="connsiteX3" fmla="*/ 203233 w 203233"/>
            <a:gd name="connsiteY3" fmla="*/ 3329 h 32379"/>
            <a:gd name="connsiteX0" fmla="*/ 0 w 209345"/>
            <a:gd name="connsiteY0" fmla="*/ 3514 h 32379"/>
            <a:gd name="connsiteX1" fmla="*/ 42123 w 209345"/>
            <a:gd name="connsiteY1" fmla="*/ 32378 h 32379"/>
            <a:gd name="connsiteX2" fmla="*/ 81752 w 209345"/>
            <a:gd name="connsiteY2" fmla="*/ 2008 h 32379"/>
            <a:gd name="connsiteX3" fmla="*/ 209345 w 209345"/>
            <a:gd name="connsiteY3" fmla="*/ 3329 h 32379"/>
            <a:gd name="connsiteX0" fmla="*/ 0 w 207817"/>
            <a:gd name="connsiteY0" fmla="*/ 4063 h 32928"/>
            <a:gd name="connsiteX1" fmla="*/ 42123 w 207817"/>
            <a:gd name="connsiteY1" fmla="*/ 32927 h 32928"/>
            <a:gd name="connsiteX2" fmla="*/ 81752 w 207817"/>
            <a:gd name="connsiteY2" fmla="*/ 2557 h 32928"/>
            <a:gd name="connsiteX3" fmla="*/ 207817 w 207817"/>
            <a:gd name="connsiteY3" fmla="*/ 2266 h 32928"/>
            <a:gd name="connsiteX0" fmla="*/ 0 w 207828"/>
            <a:gd name="connsiteY0" fmla="*/ 3927 h 32792"/>
            <a:gd name="connsiteX1" fmla="*/ 42123 w 207828"/>
            <a:gd name="connsiteY1" fmla="*/ 32791 h 32792"/>
            <a:gd name="connsiteX2" fmla="*/ 81752 w 207828"/>
            <a:gd name="connsiteY2" fmla="*/ 2421 h 32792"/>
            <a:gd name="connsiteX3" fmla="*/ 207817 w 207828"/>
            <a:gd name="connsiteY3" fmla="*/ 2130 h 32792"/>
            <a:gd name="connsiteX0" fmla="*/ 0 w 207828"/>
            <a:gd name="connsiteY0" fmla="*/ 3927 h 32792"/>
            <a:gd name="connsiteX1" fmla="*/ 42123 w 207828"/>
            <a:gd name="connsiteY1" fmla="*/ 32791 h 32792"/>
            <a:gd name="connsiteX2" fmla="*/ 81752 w 207828"/>
            <a:gd name="connsiteY2" fmla="*/ 2421 h 32792"/>
            <a:gd name="connsiteX3" fmla="*/ 207817 w 207828"/>
            <a:gd name="connsiteY3" fmla="*/ 2130 h 32792"/>
            <a:gd name="connsiteX0" fmla="*/ 0 w 207828"/>
            <a:gd name="connsiteY0" fmla="*/ 3927 h 32824"/>
            <a:gd name="connsiteX1" fmla="*/ 42123 w 207828"/>
            <a:gd name="connsiteY1" fmla="*/ 32791 h 32824"/>
            <a:gd name="connsiteX2" fmla="*/ 81752 w 207828"/>
            <a:gd name="connsiteY2" fmla="*/ 2421 h 32824"/>
            <a:gd name="connsiteX3" fmla="*/ 207817 w 207828"/>
            <a:gd name="connsiteY3" fmla="*/ 2130 h 32824"/>
            <a:gd name="connsiteX0" fmla="*/ 0 w 207828"/>
            <a:gd name="connsiteY0" fmla="*/ 3927 h 32824"/>
            <a:gd name="connsiteX1" fmla="*/ 42123 w 207828"/>
            <a:gd name="connsiteY1" fmla="*/ 32791 h 32824"/>
            <a:gd name="connsiteX2" fmla="*/ 81752 w 207828"/>
            <a:gd name="connsiteY2" fmla="*/ 2421 h 32824"/>
            <a:gd name="connsiteX3" fmla="*/ 207817 w 207828"/>
            <a:gd name="connsiteY3" fmla="*/ 2130 h 32824"/>
            <a:gd name="connsiteX0" fmla="*/ 0 w 207826"/>
            <a:gd name="connsiteY0" fmla="*/ 2282 h 31179"/>
            <a:gd name="connsiteX1" fmla="*/ 42123 w 207826"/>
            <a:gd name="connsiteY1" fmla="*/ 31146 h 31179"/>
            <a:gd name="connsiteX2" fmla="*/ 81752 w 207826"/>
            <a:gd name="connsiteY2" fmla="*/ 776 h 31179"/>
            <a:gd name="connsiteX3" fmla="*/ 207817 w 207826"/>
            <a:gd name="connsiteY3" fmla="*/ 485 h 31179"/>
            <a:gd name="connsiteX0" fmla="*/ 0 w 207826"/>
            <a:gd name="connsiteY0" fmla="*/ 1892 h 30789"/>
            <a:gd name="connsiteX1" fmla="*/ 42123 w 207826"/>
            <a:gd name="connsiteY1" fmla="*/ 30756 h 30789"/>
            <a:gd name="connsiteX2" fmla="*/ 81752 w 207826"/>
            <a:gd name="connsiteY2" fmla="*/ 386 h 30789"/>
            <a:gd name="connsiteX3" fmla="*/ 207817 w 207826"/>
            <a:gd name="connsiteY3" fmla="*/ 95 h 30789"/>
            <a:gd name="connsiteX0" fmla="*/ 0 w 194073"/>
            <a:gd name="connsiteY0" fmla="*/ 9950 h 30838"/>
            <a:gd name="connsiteX1" fmla="*/ 28370 w 194073"/>
            <a:gd name="connsiteY1" fmla="*/ 30756 h 30838"/>
            <a:gd name="connsiteX2" fmla="*/ 67999 w 194073"/>
            <a:gd name="connsiteY2" fmla="*/ 386 h 30838"/>
            <a:gd name="connsiteX3" fmla="*/ 194064 w 194073"/>
            <a:gd name="connsiteY3" fmla="*/ 95 h 30838"/>
            <a:gd name="connsiteX0" fmla="*/ 0 w 194073"/>
            <a:gd name="connsiteY0" fmla="*/ 9950 h 30916"/>
            <a:gd name="connsiteX1" fmla="*/ 28370 w 194073"/>
            <a:gd name="connsiteY1" fmla="*/ 30756 h 30916"/>
            <a:gd name="connsiteX2" fmla="*/ 67999 w 194073"/>
            <a:gd name="connsiteY2" fmla="*/ 386 h 30916"/>
            <a:gd name="connsiteX3" fmla="*/ 194064 w 194073"/>
            <a:gd name="connsiteY3" fmla="*/ 95 h 3091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94073" h="30916">
              <a:moveTo>
                <a:pt x="0" y="9950"/>
              </a:moveTo>
              <a:cubicBezTo>
                <a:pt x="1307" y="10439"/>
                <a:pt x="17153" y="33027"/>
                <a:pt x="28370" y="30756"/>
              </a:cubicBezTo>
              <a:cubicBezTo>
                <a:pt x="33591" y="29699"/>
                <a:pt x="65002" y="431"/>
                <a:pt x="67999" y="386"/>
              </a:cubicBezTo>
              <a:cubicBezTo>
                <a:pt x="74366" y="290"/>
                <a:pt x="195305" y="-203"/>
                <a:pt x="194064" y="95"/>
              </a:cubicBezTo>
            </a:path>
          </a:pathLst>
        </a:cu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38100</xdr:colOff>
      <xdr:row>6</xdr:row>
      <xdr:rowOff>38100</xdr:rowOff>
    </xdr:from>
    <xdr:to>
      <xdr:col>10</xdr:col>
      <xdr:colOff>200022</xdr:colOff>
      <xdr:row>6</xdr:row>
      <xdr:rowOff>220980</xdr:rowOff>
    </xdr:to>
    <xdr:sp macro="" textlink="">
      <xdr:nvSpPr>
        <xdr:cNvPr id="7" name="Freeform 6"/>
        <xdr:cNvSpPr/>
      </xdr:nvSpPr>
      <xdr:spPr>
        <a:xfrm>
          <a:off x="5553075" y="1238250"/>
          <a:ext cx="161922" cy="182880"/>
        </a:xfrm>
        <a:custGeom>
          <a:avLst/>
          <a:gdLst>
            <a:gd name="connsiteX0" fmla="*/ 0 w 285750"/>
            <a:gd name="connsiteY0" fmla="*/ 0 h 48346"/>
            <a:gd name="connsiteX1" fmla="*/ 104775 w 285750"/>
            <a:gd name="connsiteY1" fmla="*/ 9525 h 48346"/>
            <a:gd name="connsiteX2" fmla="*/ 142875 w 285750"/>
            <a:gd name="connsiteY2" fmla="*/ 28575 h 48346"/>
            <a:gd name="connsiteX3" fmla="*/ 190500 w 285750"/>
            <a:gd name="connsiteY3" fmla="*/ 38100 h 48346"/>
            <a:gd name="connsiteX4" fmla="*/ 285750 w 285750"/>
            <a:gd name="connsiteY4" fmla="*/ 47625 h 48346"/>
            <a:gd name="connsiteX0" fmla="*/ 0 w 290334"/>
            <a:gd name="connsiteY0" fmla="*/ 37557 h 39169"/>
            <a:gd name="connsiteX1" fmla="*/ 109359 w 290334"/>
            <a:gd name="connsiteY1" fmla="*/ 348 h 39169"/>
            <a:gd name="connsiteX2" fmla="*/ 147459 w 290334"/>
            <a:gd name="connsiteY2" fmla="*/ 19398 h 39169"/>
            <a:gd name="connsiteX3" fmla="*/ 195084 w 290334"/>
            <a:gd name="connsiteY3" fmla="*/ 28923 h 39169"/>
            <a:gd name="connsiteX4" fmla="*/ 290334 w 290334"/>
            <a:gd name="connsiteY4" fmla="*/ 38448 h 39169"/>
            <a:gd name="connsiteX0" fmla="*/ 0 w 310199"/>
            <a:gd name="connsiteY0" fmla="*/ 10973 h 38907"/>
            <a:gd name="connsiteX1" fmla="*/ 129224 w 310199"/>
            <a:gd name="connsiteY1" fmla="*/ 86 h 38907"/>
            <a:gd name="connsiteX2" fmla="*/ 167324 w 310199"/>
            <a:gd name="connsiteY2" fmla="*/ 19136 h 38907"/>
            <a:gd name="connsiteX3" fmla="*/ 214949 w 310199"/>
            <a:gd name="connsiteY3" fmla="*/ 28661 h 38907"/>
            <a:gd name="connsiteX4" fmla="*/ 310199 w 310199"/>
            <a:gd name="connsiteY4" fmla="*/ 38186 h 38907"/>
            <a:gd name="connsiteX0" fmla="*/ 0 w 310199"/>
            <a:gd name="connsiteY0" fmla="*/ 0 h 27934"/>
            <a:gd name="connsiteX1" fmla="*/ 57404 w 310199"/>
            <a:gd name="connsiteY1" fmla="*/ 26178 h 27934"/>
            <a:gd name="connsiteX2" fmla="*/ 167324 w 310199"/>
            <a:gd name="connsiteY2" fmla="*/ 8163 h 27934"/>
            <a:gd name="connsiteX3" fmla="*/ 214949 w 310199"/>
            <a:gd name="connsiteY3" fmla="*/ 17688 h 27934"/>
            <a:gd name="connsiteX4" fmla="*/ 310199 w 310199"/>
            <a:gd name="connsiteY4" fmla="*/ 27213 h 27934"/>
            <a:gd name="connsiteX0" fmla="*/ 0 w 310199"/>
            <a:gd name="connsiteY0" fmla="*/ 15525 h 42738"/>
            <a:gd name="connsiteX1" fmla="*/ 57404 w 310199"/>
            <a:gd name="connsiteY1" fmla="*/ 41703 h 42738"/>
            <a:gd name="connsiteX2" fmla="*/ 109257 w 310199"/>
            <a:gd name="connsiteY2" fmla="*/ 52 h 42738"/>
            <a:gd name="connsiteX3" fmla="*/ 214949 w 310199"/>
            <a:gd name="connsiteY3" fmla="*/ 33213 h 42738"/>
            <a:gd name="connsiteX4" fmla="*/ 310199 w 310199"/>
            <a:gd name="connsiteY4" fmla="*/ 42738 h 42738"/>
            <a:gd name="connsiteX0" fmla="*/ 0 w 345345"/>
            <a:gd name="connsiteY0" fmla="*/ 15517 h 41877"/>
            <a:gd name="connsiteX1" fmla="*/ 57404 w 345345"/>
            <a:gd name="connsiteY1" fmla="*/ 41695 h 41877"/>
            <a:gd name="connsiteX2" fmla="*/ 109257 w 345345"/>
            <a:gd name="connsiteY2" fmla="*/ 44 h 41877"/>
            <a:gd name="connsiteX3" fmla="*/ 214949 w 345345"/>
            <a:gd name="connsiteY3" fmla="*/ 33205 h 41877"/>
            <a:gd name="connsiteX4" fmla="*/ 345345 w 345345"/>
            <a:gd name="connsiteY4" fmla="*/ 4053 h 41877"/>
            <a:gd name="connsiteX0" fmla="*/ 0 w 345345"/>
            <a:gd name="connsiteY0" fmla="*/ 17238 h 43598"/>
            <a:gd name="connsiteX1" fmla="*/ 57404 w 345345"/>
            <a:gd name="connsiteY1" fmla="*/ 43416 h 43598"/>
            <a:gd name="connsiteX2" fmla="*/ 109257 w 345345"/>
            <a:gd name="connsiteY2" fmla="*/ 1765 h 43598"/>
            <a:gd name="connsiteX3" fmla="*/ 233286 w 345345"/>
            <a:gd name="connsiteY3" fmla="*/ 7530 h 43598"/>
            <a:gd name="connsiteX4" fmla="*/ 345345 w 345345"/>
            <a:gd name="connsiteY4" fmla="*/ 5774 h 43598"/>
            <a:gd name="connsiteX0" fmla="*/ 0 w 345345"/>
            <a:gd name="connsiteY0" fmla="*/ 18006 h 44366"/>
            <a:gd name="connsiteX1" fmla="*/ 57404 w 345345"/>
            <a:gd name="connsiteY1" fmla="*/ 44184 h 44366"/>
            <a:gd name="connsiteX2" fmla="*/ 109257 w 345345"/>
            <a:gd name="connsiteY2" fmla="*/ 2533 h 44366"/>
            <a:gd name="connsiteX3" fmla="*/ 233286 w 345345"/>
            <a:gd name="connsiteY3" fmla="*/ 8298 h 44366"/>
            <a:gd name="connsiteX4" fmla="*/ 345345 w 345345"/>
            <a:gd name="connsiteY4" fmla="*/ 6542 h 44366"/>
            <a:gd name="connsiteX0" fmla="*/ 0 w 345345"/>
            <a:gd name="connsiteY0" fmla="*/ 17204 h 43564"/>
            <a:gd name="connsiteX1" fmla="*/ 57404 w 345345"/>
            <a:gd name="connsiteY1" fmla="*/ 43382 h 43564"/>
            <a:gd name="connsiteX2" fmla="*/ 109257 w 345345"/>
            <a:gd name="connsiteY2" fmla="*/ 1731 h 43564"/>
            <a:gd name="connsiteX3" fmla="*/ 233286 w 345345"/>
            <a:gd name="connsiteY3" fmla="*/ 7496 h 43564"/>
            <a:gd name="connsiteX4" fmla="*/ 345345 w 345345"/>
            <a:gd name="connsiteY4" fmla="*/ 5740 h 43564"/>
            <a:gd name="connsiteX0" fmla="*/ 0 w 345345"/>
            <a:gd name="connsiteY0" fmla="*/ 18331 h 44691"/>
            <a:gd name="connsiteX1" fmla="*/ 57404 w 345345"/>
            <a:gd name="connsiteY1" fmla="*/ 44509 h 44691"/>
            <a:gd name="connsiteX2" fmla="*/ 109257 w 345345"/>
            <a:gd name="connsiteY2" fmla="*/ 2858 h 44691"/>
            <a:gd name="connsiteX3" fmla="*/ 233286 w 345345"/>
            <a:gd name="connsiteY3" fmla="*/ 3788 h 44691"/>
            <a:gd name="connsiteX4" fmla="*/ 345345 w 345345"/>
            <a:gd name="connsiteY4" fmla="*/ 6867 h 44691"/>
            <a:gd name="connsiteX0" fmla="*/ 0 w 345345"/>
            <a:gd name="connsiteY0" fmla="*/ 17612 h 43972"/>
            <a:gd name="connsiteX1" fmla="*/ 57404 w 345345"/>
            <a:gd name="connsiteY1" fmla="*/ 43790 h 43972"/>
            <a:gd name="connsiteX2" fmla="*/ 109257 w 345345"/>
            <a:gd name="connsiteY2" fmla="*/ 2139 h 43972"/>
            <a:gd name="connsiteX3" fmla="*/ 345345 w 345345"/>
            <a:gd name="connsiteY3" fmla="*/ 6148 h 43972"/>
            <a:gd name="connsiteX0" fmla="*/ 0 w 354513"/>
            <a:gd name="connsiteY0" fmla="*/ 15726 h 42086"/>
            <a:gd name="connsiteX1" fmla="*/ 57404 w 354513"/>
            <a:gd name="connsiteY1" fmla="*/ 41904 h 42086"/>
            <a:gd name="connsiteX2" fmla="*/ 109257 w 354513"/>
            <a:gd name="connsiteY2" fmla="*/ 253 h 42086"/>
            <a:gd name="connsiteX3" fmla="*/ 354513 w 354513"/>
            <a:gd name="connsiteY3" fmla="*/ 23600 h 42086"/>
            <a:gd name="connsiteX0" fmla="*/ 0 w 354513"/>
            <a:gd name="connsiteY0" fmla="*/ 4097 h 30286"/>
            <a:gd name="connsiteX1" fmla="*/ 57404 w 354513"/>
            <a:gd name="connsiteY1" fmla="*/ 30275 h 30286"/>
            <a:gd name="connsiteX2" fmla="*/ 90920 w 354513"/>
            <a:gd name="connsiteY2" fmla="*/ 442 h 30286"/>
            <a:gd name="connsiteX3" fmla="*/ 354513 w 354513"/>
            <a:gd name="connsiteY3" fmla="*/ 11971 h 30286"/>
            <a:gd name="connsiteX0" fmla="*/ 0 w 281165"/>
            <a:gd name="connsiteY0" fmla="*/ 5332 h 31521"/>
            <a:gd name="connsiteX1" fmla="*/ 57404 w 281165"/>
            <a:gd name="connsiteY1" fmla="*/ 31510 h 31521"/>
            <a:gd name="connsiteX2" fmla="*/ 90920 w 281165"/>
            <a:gd name="connsiteY2" fmla="*/ 1677 h 31521"/>
            <a:gd name="connsiteX3" fmla="*/ 281165 w 281165"/>
            <a:gd name="connsiteY3" fmla="*/ 4074 h 31521"/>
            <a:gd name="connsiteX0" fmla="*/ 0 w 281165"/>
            <a:gd name="connsiteY0" fmla="*/ 5525 h 34399"/>
            <a:gd name="connsiteX1" fmla="*/ 42123 w 281165"/>
            <a:gd name="connsiteY1" fmla="*/ 34389 h 34399"/>
            <a:gd name="connsiteX2" fmla="*/ 90920 w 281165"/>
            <a:gd name="connsiteY2" fmla="*/ 1870 h 34399"/>
            <a:gd name="connsiteX3" fmla="*/ 281165 w 281165"/>
            <a:gd name="connsiteY3" fmla="*/ 4267 h 34399"/>
            <a:gd name="connsiteX0" fmla="*/ 0 w 281165"/>
            <a:gd name="connsiteY0" fmla="*/ 6586 h 35460"/>
            <a:gd name="connsiteX1" fmla="*/ 42123 w 281165"/>
            <a:gd name="connsiteY1" fmla="*/ 35450 h 35460"/>
            <a:gd name="connsiteX2" fmla="*/ 90920 w 281165"/>
            <a:gd name="connsiteY2" fmla="*/ 2931 h 35460"/>
            <a:gd name="connsiteX3" fmla="*/ 281165 w 281165"/>
            <a:gd name="connsiteY3" fmla="*/ 2105 h 35460"/>
            <a:gd name="connsiteX0" fmla="*/ 0 w 281165"/>
            <a:gd name="connsiteY0" fmla="*/ 5414 h 34279"/>
            <a:gd name="connsiteX1" fmla="*/ 42123 w 281165"/>
            <a:gd name="connsiteY1" fmla="*/ 34278 h 34279"/>
            <a:gd name="connsiteX2" fmla="*/ 80224 w 281165"/>
            <a:gd name="connsiteY2" fmla="*/ 3908 h 34279"/>
            <a:gd name="connsiteX3" fmla="*/ 281165 w 281165"/>
            <a:gd name="connsiteY3" fmla="*/ 933 h 34279"/>
            <a:gd name="connsiteX0" fmla="*/ 0 w 281165"/>
            <a:gd name="connsiteY0" fmla="*/ 4646 h 33511"/>
            <a:gd name="connsiteX1" fmla="*/ 42123 w 281165"/>
            <a:gd name="connsiteY1" fmla="*/ 33510 h 33511"/>
            <a:gd name="connsiteX2" fmla="*/ 80224 w 281165"/>
            <a:gd name="connsiteY2" fmla="*/ 3140 h 33511"/>
            <a:gd name="connsiteX3" fmla="*/ 281165 w 281165"/>
            <a:gd name="connsiteY3" fmla="*/ 165 h 33511"/>
            <a:gd name="connsiteX0" fmla="*/ 0 w 281165"/>
            <a:gd name="connsiteY0" fmla="*/ 4631 h 33496"/>
            <a:gd name="connsiteX1" fmla="*/ 42123 w 281165"/>
            <a:gd name="connsiteY1" fmla="*/ 33495 h 33496"/>
            <a:gd name="connsiteX2" fmla="*/ 80224 w 281165"/>
            <a:gd name="connsiteY2" fmla="*/ 3125 h 33496"/>
            <a:gd name="connsiteX3" fmla="*/ 281165 w 281165"/>
            <a:gd name="connsiteY3" fmla="*/ 150 h 33496"/>
            <a:gd name="connsiteX0" fmla="*/ 0 w 281165"/>
            <a:gd name="connsiteY0" fmla="*/ 4631 h 33496"/>
            <a:gd name="connsiteX1" fmla="*/ 42123 w 281165"/>
            <a:gd name="connsiteY1" fmla="*/ 33495 h 33496"/>
            <a:gd name="connsiteX2" fmla="*/ 80224 w 281165"/>
            <a:gd name="connsiteY2" fmla="*/ 3125 h 33496"/>
            <a:gd name="connsiteX3" fmla="*/ 281165 w 281165"/>
            <a:gd name="connsiteY3" fmla="*/ 150 h 33496"/>
            <a:gd name="connsiteX0" fmla="*/ 0 w 281165"/>
            <a:gd name="connsiteY0" fmla="*/ 3681 h 32546"/>
            <a:gd name="connsiteX1" fmla="*/ 42123 w 281165"/>
            <a:gd name="connsiteY1" fmla="*/ 32545 h 32546"/>
            <a:gd name="connsiteX2" fmla="*/ 80224 w 281165"/>
            <a:gd name="connsiteY2" fmla="*/ 2175 h 32546"/>
            <a:gd name="connsiteX3" fmla="*/ 281165 w 281165"/>
            <a:gd name="connsiteY3" fmla="*/ 2960 h 32546"/>
            <a:gd name="connsiteX0" fmla="*/ 0 w 281165"/>
            <a:gd name="connsiteY0" fmla="*/ 4283 h 33148"/>
            <a:gd name="connsiteX1" fmla="*/ 42123 w 281165"/>
            <a:gd name="connsiteY1" fmla="*/ 33147 h 33148"/>
            <a:gd name="connsiteX2" fmla="*/ 80224 w 281165"/>
            <a:gd name="connsiteY2" fmla="*/ 2777 h 33148"/>
            <a:gd name="connsiteX3" fmla="*/ 281165 w 281165"/>
            <a:gd name="connsiteY3" fmla="*/ 1950 h 33148"/>
            <a:gd name="connsiteX0" fmla="*/ 0 w 281165"/>
            <a:gd name="connsiteY0" fmla="*/ 4283 h 33148"/>
            <a:gd name="connsiteX1" fmla="*/ 42123 w 281165"/>
            <a:gd name="connsiteY1" fmla="*/ 33147 h 33148"/>
            <a:gd name="connsiteX2" fmla="*/ 80224 w 281165"/>
            <a:gd name="connsiteY2" fmla="*/ 2777 h 33148"/>
            <a:gd name="connsiteX3" fmla="*/ 281165 w 281165"/>
            <a:gd name="connsiteY3" fmla="*/ 1950 h 33148"/>
            <a:gd name="connsiteX0" fmla="*/ 0 w 233795"/>
            <a:gd name="connsiteY0" fmla="*/ 4064 h 32929"/>
            <a:gd name="connsiteX1" fmla="*/ 42123 w 233795"/>
            <a:gd name="connsiteY1" fmla="*/ 32928 h 32929"/>
            <a:gd name="connsiteX2" fmla="*/ 80224 w 233795"/>
            <a:gd name="connsiteY2" fmla="*/ 2558 h 32929"/>
            <a:gd name="connsiteX3" fmla="*/ 233795 w 233795"/>
            <a:gd name="connsiteY3" fmla="*/ 2268 h 32929"/>
            <a:gd name="connsiteX0" fmla="*/ 0 w 241435"/>
            <a:gd name="connsiteY0" fmla="*/ 3681 h 32546"/>
            <a:gd name="connsiteX1" fmla="*/ 42123 w 241435"/>
            <a:gd name="connsiteY1" fmla="*/ 32545 h 32546"/>
            <a:gd name="connsiteX2" fmla="*/ 80224 w 241435"/>
            <a:gd name="connsiteY2" fmla="*/ 2175 h 32546"/>
            <a:gd name="connsiteX3" fmla="*/ 241435 w 241435"/>
            <a:gd name="connsiteY3" fmla="*/ 2959 h 32546"/>
            <a:gd name="connsiteX0" fmla="*/ 0 w 241435"/>
            <a:gd name="connsiteY0" fmla="*/ 3681 h 32546"/>
            <a:gd name="connsiteX1" fmla="*/ 42123 w 241435"/>
            <a:gd name="connsiteY1" fmla="*/ 32545 h 32546"/>
            <a:gd name="connsiteX2" fmla="*/ 80224 w 241435"/>
            <a:gd name="connsiteY2" fmla="*/ 2175 h 32546"/>
            <a:gd name="connsiteX3" fmla="*/ 241435 w 241435"/>
            <a:gd name="connsiteY3" fmla="*/ 2959 h 32546"/>
            <a:gd name="connsiteX0" fmla="*/ 0 w 241435"/>
            <a:gd name="connsiteY0" fmla="*/ 3681 h 32546"/>
            <a:gd name="connsiteX1" fmla="*/ 42123 w 241435"/>
            <a:gd name="connsiteY1" fmla="*/ 32545 h 32546"/>
            <a:gd name="connsiteX2" fmla="*/ 80224 w 241435"/>
            <a:gd name="connsiteY2" fmla="*/ 2175 h 32546"/>
            <a:gd name="connsiteX3" fmla="*/ 241435 w 241435"/>
            <a:gd name="connsiteY3" fmla="*/ 2959 h 32546"/>
            <a:gd name="connsiteX0" fmla="*/ 0 w 241435"/>
            <a:gd name="connsiteY0" fmla="*/ 3863 h 32728"/>
            <a:gd name="connsiteX1" fmla="*/ 42123 w 241435"/>
            <a:gd name="connsiteY1" fmla="*/ 32727 h 32728"/>
            <a:gd name="connsiteX2" fmla="*/ 80224 w 241435"/>
            <a:gd name="connsiteY2" fmla="*/ 2357 h 32728"/>
            <a:gd name="connsiteX3" fmla="*/ 241435 w 241435"/>
            <a:gd name="connsiteY3" fmla="*/ 2604 h 32728"/>
            <a:gd name="connsiteX0" fmla="*/ 0 w 241435"/>
            <a:gd name="connsiteY0" fmla="*/ 3863 h 32728"/>
            <a:gd name="connsiteX1" fmla="*/ 42123 w 241435"/>
            <a:gd name="connsiteY1" fmla="*/ 32727 h 32728"/>
            <a:gd name="connsiteX2" fmla="*/ 80224 w 241435"/>
            <a:gd name="connsiteY2" fmla="*/ 2357 h 32728"/>
            <a:gd name="connsiteX3" fmla="*/ 241435 w 241435"/>
            <a:gd name="connsiteY3" fmla="*/ 2604 h 32728"/>
            <a:gd name="connsiteX0" fmla="*/ 0 w 241435"/>
            <a:gd name="connsiteY0" fmla="*/ 3863 h 32728"/>
            <a:gd name="connsiteX1" fmla="*/ 42123 w 241435"/>
            <a:gd name="connsiteY1" fmla="*/ 32727 h 32728"/>
            <a:gd name="connsiteX2" fmla="*/ 81752 w 241435"/>
            <a:gd name="connsiteY2" fmla="*/ 2357 h 32728"/>
            <a:gd name="connsiteX3" fmla="*/ 241435 w 241435"/>
            <a:gd name="connsiteY3" fmla="*/ 2604 h 32728"/>
            <a:gd name="connsiteX0" fmla="*/ 0 w 241435"/>
            <a:gd name="connsiteY0" fmla="*/ 2205 h 31070"/>
            <a:gd name="connsiteX1" fmla="*/ 42123 w 241435"/>
            <a:gd name="connsiteY1" fmla="*/ 31069 h 31070"/>
            <a:gd name="connsiteX2" fmla="*/ 81752 w 241435"/>
            <a:gd name="connsiteY2" fmla="*/ 699 h 31070"/>
            <a:gd name="connsiteX3" fmla="*/ 241435 w 241435"/>
            <a:gd name="connsiteY3" fmla="*/ 946 h 31070"/>
            <a:gd name="connsiteX0" fmla="*/ 0 w 241435"/>
            <a:gd name="connsiteY0" fmla="*/ 2273 h 31138"/>
            <a:gd name="connsiteX1" fmla="*/ 42123 w 241435"/>
            <a:gd name="connsiteY1" fmla="*/ 31137 h 31138"/>
            <a:gd name="connsiteX2" fmla="*/ 81752 w 241435"/>
            <a:gd name="connsiteY2" fmla="*/ 767 h 31138"/>
            <a:gd name="connsiteX3" fmla="*/ 241435 w 241435"/>
            <a:gd name="connsiteY3" fmla="*/ 1014 h 31138"/>
            <a:gd name="connsiteX0" fmla="*/ 0 w 241435"/>
            <a:gd name="connsiteY0" fmla="*/ 2273 h 31138"/>
            <a:gd name="connsiteX1" fmla="*/ 42123 w 241435"/>
            <a:gd name="connsiteY1" fmla="*/ 31137 h 31138"/>
            <a:gd name="connsiteX2" fmla="*/ 81752 w 241435"/>
            <a:gd name="connsiteY2" fmla="*/ 767 h 31138"/>
            <a:gd name="connsiteX3" fmla="*/ 241435 w 241435"/>
            <a:gd name="connsiteY3" fmla="*/ 1014 h 31138"/>
            <a:gd name="connsiteX0" fmla="*/ 0 w 267412"/>
            <a:gd name="connsiteY0" fmla="*/ 3863 h 32728"/>
            <a:gd name="connsiteX1" fmla="*/ 42123 w 267412"/>
            <a:gd name="connsiteY1" fmla="*/ 32727 h 32728"/>
            <a:gd name="connsiteX2" fmla="*/ 81752 w 267412"/>
            <a:gd name="connsiteY2" fmla="*/ 2357 h 32728"/>
            <a:gd name="connsiteX3" fmla="*/ 267412 w 267412"/>
            <a:gd name="connsiteY3" fmla="*/ 2604 h 32728"/>
            <a:gd name="connsiteX0" fmla="*/ 0 w 203233"/>
            <a:gd name="connsiteY0" fmla="*/ 3514 h 32379"/>
            <a:gd name="connsiteX1" fmla="*/ 42123 w 203233"/>
            <a:gd name="connsiteY1" fmla="*/ 32378 h 32379"/>
            <a:gd name="connsiteX2" fmla="*/ 81752 w 203233"/>
            <a:gd name="connsiteY2" fmla="*/ 2008 h 32379"/>
            <a:gd name="connsiteX3" fmla="*/ 203233 w 203233"/>
            <a:gd name="connsiteY3" fmla="*/ 3329 h 32379"/>
            <a:gd name="connsiteX0" fmla="*/ 0 w 209345"/>
            <a:gd name="connsiteY0" fmla="*/ 3514 h 32379"/>
            <a:gd name="connsiteX1" fmla="*/ 42123 w 209345"/>
            <a:gd name="connsiteY1" fmla="*/ 32378 h 32379"/>
            <a:gd name="connsiteX2" fmla="*/ 81752 w 209345"/>
            <a:gd name="connsiteY2" fmla="*/ 2008 h 32379"/>
            <a:gd name="connsiteX3" fmla="*/ 209345 w 209345"/>
            <a:gd name="connsiteY3" fmla="*/ 3329 h 32379"/>
            <a:gd name="connsiteX0" fmla="*/ 0 w 207817"/>
            <a:gd name="connsiteY0" fmla="*/ 4063 h 32928"/>
            <a:gd name="connsiteX1" fmla="*/ 42123 w 207817"/>
            <a:gd name="connsiteY1" fmla="*/ 32927 h 32928"/>
            <a:gd name="connsiteX2" fmla="*/ 81752 w 207817"/>
            <a:gd name="connsiteY2" fmla="*/ 2557 h 32928"/>
            <a:gd name="connsiteX3" fmla="*/ 207817 w 207817"/>
            <a:gd name="connsiteY3" fmla="*/ 2266 h 32928"/>
            <a:gd name="connsiteX0" fmla="*/ 0 w 207828"/>
            <a:gd name="connsiteY0" fmla="*/ 3927 h 32792"/>
            <a:gd name="connsiteX1" fmla="*/ 42123 w 207828"/>
            <a:gd name="connsiteY1" fmla="*/ 32791 h 32792"/>
            <a:gd name="connsiteX2" fmla="*/ 81752 w 207828"/>
            <a:gd name="connsiteY2" fmla="*/ 2421 h 32792"/>
            <a:gd name="connsiteX3" fmla="*/ 207817 w 207828"/>
            <a:gd name="connsiteY3" fmla="*/ 2130 h 32792"/>
            <a:gd name="connsiteX0" fmla="*/ 0 w 207828"/>
            <a:gd name="connsiteY0" fmla="*/ 3927 h 32792"/>
            <a:gd name="connsiteX1" fmla="*/ 42123 w 207828"/>
            <a:gd name="connsiteY1" fmla="*/ 32791 h 32792"/>
            <a:gd name="connsiteX2" fmla="*/ 81752 w 207828"/>
            <a:gd name="connsiteY2" fmla="*/ 2421 h 32792"/>
            <a:gd name="connsiteX3" fmla="*/ 207817 w 207828"/>
            <a:gd name="connsiteY3" fmla="*/ 2130 h 32792"/>
            <a:gd name="connsiteX0" fmla="*/ 0 w 207828"/>
            <a:gd name="connsiteY0" fmla="*/ 3927 h 32824"/>
            <a:gd name="connsiteX1" fmla="*/ 42123 w 207828"/>
            <a:gd name="connsiteY1" fmla="*/ 32791 h 32824"/>
            <a:gd name="connsiteX2" fmla="*/ 81752 w 207828"/>
            <a:gd name="connsiteY2" fmla="*/ 2421 h 32824"/>
            <a:gd name="connsiteX3" fmla="*/ 207817 w 207828"/>
            <a:gd name="connsiteY3" fmla="*/ 2130 h 32824"/>
            <a:gd name="connsiteX0" fmla="*/ 0 w 207828"/>
            <a:gd name="connsiteY0" fmla="*/ 3927 h 32824"/>
            <a:gd name="connsiteX1" fmla="*/ 42123 w 207828"/>
            <a:gd name="connsiteY1" fmla="*/ 32791 h 32824"/>
            <a:gd name="connsiteX2" fmla="*/ 81752 w 207828"/>
            <a:gd name="connsiteY2" fmla="*/ 2421 h 32824"/>
            <a:gd name="connsiteX3" fmla="*/ 207817 w 207828"/>
            <a:gd name="connsiteY3" fmla="*/ 2130 h 32824"/>
            <a:gd name="connsiteX0" fmla="*/ 0 w 207826"/>
            <a:gd name="connsiteY0" fmla="*/ 2282 h 31179"/>
            <a:gd name="connsiteX1" fmla="*/ 42123 w 207826"/>
            <a:gd name="connsiteY1" fmla="*/ 31146 h 31179"/>
            <a:gd name="connsiteX2" fmla="*/ 81752 w 207826"/>
            <a:gd name="connsiteY2" fmla="*/ 776 h 31179"/>
            <a:gd name="connsiteX3" fmla="*/ 207817 w 207826"/>
            <a:gd name="connsiteY3" fmla="*/ 485 h 31179"/>
            <a:gd name="connsiteX0" fmla="*/ 0 w 207826"/>
            <a:gd name="connsiteY0" fmla="*/ 1892 h 30789"/>
            <a:gd name="connsiteX1" fmla="*/ 42123 w 207826"/>
            <a:gd name="connsiteY1" fmla="*/ 30756 h 30789"/>
            <a:gd name="connsiteX2" fmla="*/ 81752 w 207826"/>
            <a:gd name="connsiteY2" fmla="*/ 386 h 30789"/>
            <a:gd name="connsiteX3" fmla="*/ 207817 w 207826"/>
            <a:gd name="connsiteY3" fmla="*/ 95 h 30789"/>
            <a:gd name="connsiteX0" fmla="*/ 0 w 194073"/>
            <a:gd name="connsiteY0" fmla="*/ 9950 h 30838"/>
            <a:gd name="connsiteX1" fmla="*/ 28370 w 194073"/>
            <a:gd name="connsiteY1" fmla="*/ 30756 h 30838"/>
            <a:gd name="connsiteX2" fmla="*/ 67999 w 194073"/>
            <a:gd name="connsiteY2" fmla="*/ 386 h 30838"/>
            <a:gd name="connsiteX3" fmla="*/ 194064 w 194073"/>
            <a:gd name="connsiteY3" fmla="*/ 95 h 30838"/>
            <a:gd name="connsiteX0" fmla="*/ 0 w 194073"/>
            <a:gd name="connsiteY0" fmla="*/ 9950 h 30916"/>
            <a:gd name="connsiteX1" fmla="*/ 28370 w 194073"/>
            <a:gd name="connsiteY1" fmla="*/ 30756 h 30916"/>
            <a:gd name="connsiteX2" fmla="*/ 67999 w 194073"/>
            <a:gd name="connsiteY2" fmla="*/ 386 h 30916"/>
            <a:gd name="connsiteX3" fmla="*/ 194064 w 194073"/>
            <a:gd name="connsiteY3" fmla="*/ 95 h 3091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94073" h="30916">
              <a:moveTo>
                <a:pt x="0" y="9950"/>
              </a:moveTo>
              <a:cubicBezTo>
                <a:pt x="1307" y="10439"/>
                <a:pt x="17153" y="33027"/>
                <a:pt x="28370" y="30756"/>
              </a:cubicBezTo>
              <a:cubicBezTo>
                <a:pt x="33591" y="29699"/>
                <a:pt x="65002" y="431"/>
                <a:pt x="67999" y="386"/>
              </a:cubicBezTo>
              <a:cubicBezTo>
                <a:pt x="74366" y="290"/>
                <a:pt x="195305" y="-203"/>
                <a:pt x="194064" y="95"/>
              </a:cubicBezTo>
            </a:path>
          </a:pathLst>
        </a:cu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95250</xdr:colOff>
      <xdr:row>12</xdr:row>
      <xdr:rowOff>19050</xdr:rowOff>
    </xdr:from>
    <xdr:to>
      <xdr:col>10</xdr:col>
      <xdr:colOff>2198370</xdr:colOff>
      <xdr:row>12</xdr:row>
      <xdr:rowOff>19050</xdr:rowOff>
    </xdr:to>
    <xdr:cxnSp macro="">
      <xdr:nvCxnSpPr>
        <xdr:cNvPr id="8" name="Straight Connector 7"/>
        <xdr:cNvCxnSpPr/>
      </xdr:nvCxnSpPr>
      <xdr:spPr>
        <a:xfrm>
          <a:off x="5610225" y="2438400"/>
          <a:ext cx="7315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28578</xdr:colOff>
      <xdr:row>12</xdr:row>
      <xdr:rowOff>19050</xdr:rowOff>
    </xdr:from>
    <xdr:to>
      <xdr:col>10</xdr:col>
      <xdr:colOff>190500</xdr:colOff>
      <xdr:row>12</xdr:row>
      <xdr:rowOff>201930</xdr:rowOff>
    </xdr:to>
    <xdr:sp macro="" textlink="">
      <xdr:nvSpPr>
        <xdr:cNvPr id="9" name="Freeform 8"/>
        <xdr:cNvSpPr/>
      </xdr:nvSpPr>
      <xdr:spPr>
        <a:xfrm>
          <a:off x="5543553" y="2438400"/>
          <a:ext cx="161922" cy="173355"/>
        </a:xfrm>
        <a:custGeom>
          <a:avLst/>
          <a:gdLst>
            <a:gd name="connsiteX0" fmla="*/ 0 w 285750"/>
            <a:gd name="connsiteY0" fmla="*/ 0 h 48346"/>
            <a:gd name="connsiteX1" fmla="*/ 104775 w 285750"/>
            <a:gd name="connsiteY1" fmla="*/ 9525 h 48346"/>
            <a:gd name="connsiteX2" fmla="*/ 142875 w 285750"/>
            <a:gd name="connsiteY2" fmla="*/ 28575 h 48346"/>
            <a:gd name="connsiteX3" fmla="*/ 190500 w 285750"/>
            <a:gd name="connsiteY3" fmla="*/ 38100 h 48346"/>
            <a:gd name="connsiteX4" fmla="*/ 285750 w 285750"/>
            <a:gd name="connsiteY4" fmla="*/ 47625 h 48346"/>
            <a:gd name="connsiteX0" fmla="*/ 0 w 290334"/>
            <a:gd name="connsiteY0" fmla="*/ 37557 h 39169"/>
            <a:gd name="connsiteX1" fmla="*/ 109359 w 290334"/>
            <a:gd name="connsiteY1" fmla="*/ 348 h 39169"/>
            <a:gd name="connsiteX2" fmla="*/ 147459 w 290334"/>
            <a:gd name="connsiteY2" fmla="*/ 19398 h 39169"/>
            <a:gd name="connsiteX3" fmla="*/ 195084 w 290334"/>
            <a:gd name="connsiteY3" fmla="*/ 28923 h 39169"/>
            <a:gd name="connsiteX4" fmla="*/ 290334 w 290334"/>
            <a:gd name="connsiteY4" fmla="*/ 38448 h 39169"/>
            <a:gd name="connsiteX0" fmla="*/ 0 w 310199"/>
            <a:gd name="connsiteY0" fmla="*/ 10973 h 38907"/>
            <a:gd name="connsiteX1" fmla="*/ 129224 w 310199"/>
            <a:gd name="connsiteY1" fmla="*/ 86 h 38907"/>
            <a:gd name="connsiteX2" fmla="*/ 167324 w 310199"/>
            <a:gd name="connsiteY2" fmla="*/ 19136 h 38907"/>
            <a:gd name="connsiteX3" fmla="*/ 214949 w 310199"/>
            <a:gd name="connsiteY3" fmla="*/ 28661 h 38907"/>
            <a:gd name="connsiteX4" fmla="*/ 310199 w 310199"/>
            <a:gd name="connsiteY4" fmla="*/ 38186 h 38907"/>
            <a:gd name="connsiteX0" fmla="*/ 0 w 310199"/>
            <a:gd name="connsiteY0" fmla="*/ 0 h 27934"/>
            <a:gd name="connsiteX1" fmla="*/ 57404 w 310199"/>
            <a:gd name="connsiteY1" fmla="*/ 26178 h 27934"/>
            <a:gd name="connsiteX2" fmla="*/ 167324 w 310199"/>
            <a:gd name="connsiteY2" fmla="*/ 8163 h 27934"/>
            <a:gd name="connsiteX3" fmla="*/ 214949 w 310199"/>
            <a:gd name="connsiteY3" fmla="*/ 17688 h 27934"/>
            <a:gd name="connsiteX4" fmla="*/ 310199 w 310199"/>
            <a:gd name="connsiteY4" fmla="*/ 27213 h 27934"/>
            <a:gd name="connsiteX0" fmla="*/ 0 w 310199"/>
            <a:gd name="connsiteY0" fmla="*/ 15525 h 42738"/>
            <a:gd name="connsiteX1" fmla="*/ 57404 w 310199"/>
            <a:gd name="connsiteY1" fmla="*/ 41703 h 42738"/>
            <a:gd name="connsiteX2" fmla="*/ 109257 w 310199"/>
            <a:gd name="connsiteY2" fmla="*/ 52 h 42738"/>
            <a:gd name="connsiteX3" fmla="*/ 214949 w 310199"/>
            <a:gd name="connsiteY3" fmla="*/ 33213 h 42738"/>
            <a:gd name="connsiteX4" fmla="*/ 310199 w 310199"/>
            <a:gd name="connsiteY4" fmla="*/ 42738 h 42738"/>
            <a:gd name="connsiteX0" fmla="*/ 0 w 345345"/>
            <a:gd name="connsiteY0" fmla="*/ 15517 h 41877"/>
            <a:gd name="connsiteX1" fmla="*/ 57404 w 345345"/>
            <a:gd name="connsiteY1" fmla="*/ 41695 h 41877"/>
            <a:gd name="connsiteX2" fmla="*/ 109257 w 345345"/>
            <a:gd name="connsiteY2" fmla="*/ 44 h 41877"/>
            <a:gd name="connsiteX3" fmla="*/ 214949 w 345345"/>
            <a:gd name="connsiteY3" fmla="*/ 33205 h 41877"/>
            <a:gd name="connsiteX4" fmla="*/ 345345 w 345345"/>
            <a:gd name="connsiteY4" fmla="*/ 4053 h 41877"/>
            <a:gd name="connsiteX0" fmla="*/ 0 w 345345"/>
            <a:gd name="connsiteY0" fmla="*/ 17238 h 43598"/>
            <a:gd name="connsiteX1" fmla="*/ 57404 w 345345"/>
            <a:gd name="connsiteY1" fmla="*/ 43416 h 43598"/>
            <a:gd name="connsiteX2" fmla="*/ 109257 w 345345"/>
            <a:gd name="connsiteY2" fmla="*/ 1765 h 43598"/>
            <a:gd name="connsiteX3" fmla="*/ 233286 w 345345"/>
            <a:gd name="connsiteY3" fmla="*/ 7530 h 43598"/>
            <a:gd name="connsiteX4" fmla="*/ 345345 w 345345"/>
            <a:gd name="connsiteY4" fmla="*/ 5774 h 43598"/>
            <a:gd name="connsiteX0" fmla="*/ 0 w 345345"/>
            <a:gd name="connsiteY0" fmla="*/ 18006 h 44366"/>
            <a:gd name="connsiteX1" fmla="*/ 57404 w 345345"/>
            <a:gd name="connsiteY1" fmla="*/ 44184 h 44366"/>
            <a:gd name="connsiteX2" fmla="*/ 109257 w 345345"/>
            <a:gd name="connsiteY2" fmla="*/ 2533 h 44366"/>
            <a:gd name="connsiteX3" fmla="*/ 233286 w 345345"/>
            <a:gd name="connsiteY3" fmla="*/ 8298 h 44366"/>
            <a:gd name="connsiteX4" fmla="*/ 345345 w 345345"/>
            <a:gd name="connsiteY4" fmla="*/ 6542 h 44366"/>
            <a:gd name="connsiteX0" fmla="*/ 0 w 345345"/>
            <a:gd name="connsiteY0" fmla="*/ 17204 h 43564"/>
            <a:gd name="connsiteX1" fmla="*/ 57404 w 345345"/>
            <a:gd name="connsiteY1" fmla="*/ 43382 h 43564"/>
            <a:gd name="connsiteX2" fmla="*/ 109257 w 345345"/>
            <a:gd name="connsiteY2" fmla="*/ 1731 h 43564"/>
            <a:gd name="connsiteX3" fmla="*/ 233286 w 345345"/>
            <a:gd name="connsiteY3" fmla="*/ 7496 h 43564"/>
            <a:gd name="connsiteX4" fmla="*/ 345345 w 345345"/>
            <a:gd name="connsiteY4" fmla="*/ 5740 h 43564"/>
            <a:gd name="connsiteX0" fmla="*/ 0 w 345345"/>
            <a:gd name="connsiteY0" fmla="*/ 18331 h 44691"/>
            <a:gd name="connsiteX1" fmla="*/ 57404 w 345345"/>
            <a:gd name="connsiteY1" fmla="*/ 44509 h 44691"/>
            <a:gd name="connsiteX2" fmla="*/ 109257 w 345345"/>
            <a:gd name="connsiteY2" fmla="*/ 2858 h 44691"/>
            <a:gd name="connsiteX3" fmla="*/ 233286 w 345345"/>
            <a:gd name="connsiteY3" fmla="*/ 3788 h 44691"/>
            <a:gd name="connsiteX4" fmla="*/ 345345 w 345345"/>
            <a:gd name="connsiteY4" fmla="*/ 6867 h 44691"/>
            <a:gd name="connsiteX0" fmla="*/ 0 w 345345"/>
            <a:gd name="connsiteY0" fmla="*/ 17612 h 43972"/>
            <a:gd name="connsiteX1" fmla="*/ 57404 w 345345"/>
            <a:gd name="connsiteY1" fmla="*/ 43790 h 43972"/>
            <a:gd name="connsiteX2" fmla="*/ 109257 w 345345"/>
            <a:gd name="connsiteY2" fmla="*/ 2139 h 43972"/>
            <a:gd name="connsiteX3" fmla="*/ 345345 w 345345"/>
            <a:gd name="connsiteY3" fmla="*/ 6148 h 43972"/>
            <a:gd name="connsiteX0" fmla="*/ 0 w 354513"/>
            <a:gd name="connsiteY0" fmla="*/ 15726 h 42086"/>
            <a:gd name="connsiteX1" fmla="*/ 57404 w 354513"/>
            <a:gd name="connsiteY1" fmla="*/ 41904 h 42086"/>
            <a:gd name="connsiteX2" fmla="*/ 109257 w 354513"/>
            <a:gd name="connsiteY2" fmla="*/ 253 h 42086"/>
            <a:gd name="connsiteX3" fmla="*/ 354513 w 354513"/>
            <a:gd name="connsiteY3" fmla="*/ 23600 h 42086"/>
            <a:gd name="connsiteX0" fmla="*/ 0 w 354513"/>
            <a:gd name="connsiteY0" fmla="*/ 4097 h 30286"/>
            <a:gd name="connsiteX1" fmla="*/ 57404 w 354513"/>
            <a:gd name="connsiteY1" fmla="*/ 30275 h 30286"/>
            <a:gd name="connsiteX2" fmla="*/ 90920 w 354513"/>
            <a:gd name="connsiteY2" fmla="*/ 442 h 30286"/>
            <a:gd name="connsiteX3" fmla="*/ 354513 w 354513"/>
            <a:gd name="connsiteY3" fmla="*/ 11971 h 30286"/>
            <a:gd name="connsiteX0" fmla="*/ 0 w 281165"/>
            <a:gd name="connsiteY0" fmla="*/ 5332 h 31521"/>
            <a:gd name="connsiteX1" fmla="*/ 57404 w 281165"/>
            <a:gd name="connsiteY1" fmla="*/ 31510 h 31521"/>
            <a:gd name="connsiteX2" fmla="*/ 90920 w 281165"/>
            <a:gd name="connsiteY2" fmla="*/ 1677 h 31521"/>
            <a:gd name="connsiteX3" fmla="*/ 281165 w 281165"/>
            <a:gd name="connsiteY3" fmla="*/ 4074 h 31521"/>
            <a:gd name="connsiteX0" fmla="*/ 0 w 281165"/>
            <a:gd name="connsiteY0" fmla="*/ 5525 h 34399"/>
            <a:gd name="connsiteX1" fmla="*/ 42123 w 281165"/>
            <a:gd name="connsiteY1" fmla="*/ 34389 h 34399"/>
            <a:gd name="connsiteX2" fmla="*/ 90920 w 281165"/>
            <a:gd name="connsiteY2" fmla="*/ 1870 h 34399"/>
            <a:gd name="connsiteX3" fmla="*/ 281165 w 281165"/>
            <a:gd name="connsiteY3" fmla="*/ 4267 h 34399"/>
            <a:gd name="connsiteX0" fmla="*/ 0 w 281165"/>
            <a:gd name="connsiteY0" fmla="*/ 6586 h 35460"/>
            <a:gd name="connsiteX1" fmla="*/ 42123 w 281165"/>
            <a:gd name="connsiteY1" fmla="*/ 35450 h 35460"/>
            <a:gd name="connsiteX2" fmla="*/ 90920 w 281165"/>
            <a:gd name="connsiteY2" fmla="*/ 2931 h 35460"/>
            <a:gd name="connsiteX3" fmla="*/ 281165 w 281165"/>
            <a:gd name="connsiteY3" fmla="*/ 2105 h 35460"/>
            <a:gd name="connsiteX0" fmla="*/ 0 w 281165"/>
            <a:gd name="connsiteY0" fmla="*/ 5414 h 34279"/>
            <a:gd name="connsiteX1" fmla="*/ 42123 w 281165"/>
            <a:gd name="connsiteY1" fmla="*/ 34278 h 34279"/>
            <a:gd name="connsiteX2" fmla="*/ 80224 w 281165"/>
            <a:gd name="connsiteY2" fmla="*/ 3908 h 34279"/>
            <a:gd name="connsiteX3" fmla="*/ 281165 w 281165"/>
            <a:gd name="connsiteY3" fmla="*/ 933 h 34279"/>
            <a:gd name="connsiteX0" fmla="*/ 0 w 281165"/>
            <a:gd name="connsiteY0" fmla="*/ 4646 h 33511"/>
            <a:gd name="connsiteX1" fmla="*/ 42123 w 281165"/>
            <a:gd name="connsiteY1" fmla="*/ 33510 h 33511"/>
            <a:gd name="connsiteX2" fmla="*/ 80224 w 281165"/>
            <a:gd name="connsiteY2" fmla="*/ 3140 h 33511"/>
            <a:gd name="connsiteX3" fmla="*/ 281165 w 281165"/>
            <a:gd name="connsiteY3" fmla="*/ 165 h 33511"/>
            <a:gd name="connsiteX0" fmla="*/ 0 w 281165"/>
            <a:gd name="connsiteY0" fmla="*/ 4631 h 33496"/>
            <a:gd name="connsiteX1" fmla="*/ 42123 w 281165"/>
            <a:gd name="connsiteY1" fmla="*/ 33495 h 33496"/>
            <a:gd name="connsiteX2" fmla="*/ 80224 w 281165"/>
            <a:gd name="connsiteY2" fmla="*/ 3125 h 33496"/>
            <a:gd name="connsiteX3" fmla="*/ 281165 w 281165"/>
            <a:gd name="connsiteY3" fmla="*/ 150 h 33496"/>
            <a:gd name="connsiteX0" fmla="*/ 0 w 281165"/>
            <a:gd name="connsiteY0" fmla="*/ 4631 h 33496"/>
            <a:gd name="connsiteX1" fmla="*/ 42123 w 281165"/>
            <a:gd name="connsiteY1" fmla="*/ 33495 h 33496"/>
            <a:gd name="connsiteX2" fmla="*/ 80224 w 281165"/>
            <a:gd name="connsiteY2" fmla="*/ 3125 h 33496"/>
            <a:gd name="connsiteX3" fmla="*/ 281165 w 281165"/>
            <a:gd name="connsiteY3" fmla="*/ 150 h 33496"/>
            <a:gd name="connsiteX0" fmla="*/ 0 w 281165"/>
            <a:gd name="connsiteY0" fmla="*/ 3681 h 32546"/>
            <a:gd name="connsiteX1" fmla="*/ 42123 w 281165"/>
            <a:gd name="connsiteY1" fmla="*/ 32545 h 32546"/>
            <a:gd name="connsiteX2" fmla="*/ 80224 w 281165"/>
            <a:gd name="connsiteY2" fmla="*/ 2175 h 32546"/>
            <a:gd name="connsiteX3" fmla="*/ 281165 w 281165"/>
            <a:gd name="connsiteY3" fmla="*/ 2960 h 32546"/>
            <a:gd name="connsiteX0" fmla="*/ 0 w 281165"/>
            <a:gd name="connsiteY0" fmla="*/ 4283 h 33148"/>
            <a:gd name="connsiteX1" fmla="*/ 42123 w 281165"/>
            <a:gd name="connsiteY1" fmla="*/ 33147 h 33148"/>
            <a:gd name="connsiteX2" fmla="*/ 80224 w 281165"/>
            <a:gd name="connsiteY2" fmla="*/ 2777 h 33148"/>
            <a:gd name="connsiteX3" fmla="*/ 281165 w 281165"/>
            <a:gd name="connsiteY3" fmla="*/ 1950 h 33148"/>
            <a:gd name="connsiteX0" fmla="*/ 0 w 281165"/>
            <a:gd name="connsiteY0" fmla="*/ 4283 h 33148"/>
            <a:gd name="connsiteX1" fmla="*/ 42123 w 281165"/>
            <a:gd name="connsiteY1" fmla="*/ 33147 h 33148"/>
            <a:gd name="connsiteX2" fmla="*/ 80224 w 281165"/>
            <a:gd name="connsiteY2" fmla="*/ 2777 h 33148"/>
            <a:gd name="connsiteX3" fmla="*/ 281165 w 281165"/>
            <a:gd name="connsiteY3" fmla="*/ 1950 h 33148"/>
            <a:gd name="connsiteX0" fmla="*/ 0 w 233795"/>
            <a:gd name="connsiteY0" fmla="*/ 4064 h 32929"/>
            <a:gd name="connsiteX1" fmla="*/ 42123 w 233795"/>
            <a:gd name="connsiteY1" fmla="*/ 32928 h 32929"/>
            <a:gd name="connsiteX2" fmla="*/ 80224 w 233795"/>
            <a:gd name="connsiteY2" fmla="*/ 2558 h 32929"/>
            <a:gd name="connsiteX3" fmla="*/ 233795 w 233795"/>
            <a:gd name="connsiteY3" fmla="*/ 2268 h 32929"/>
            <a:gd name="connsiteX0" fmla="*/ 0 w 241435"/>
            <a:gd name="connsiteY0" fmla="*/ 3681 h 32546"/>
            <a:gd name="connsiteX1" fmla="*/ 42123 w 241435"/>
            <a:gd name="connsiteY1" fmla="*/ 32545 h 32546"/>
            <a:gd name="connsiteX2" fmla="*/ 80224 w 241435"/>
            <a:gd name="connsiteY2" fmla="*/ 2175 h 32546"/>
            <a:gd name="connsiteX3" fmla="*/ 241435 w 241435"/>
            <a:gd name="connsiteY3" fmla="*/ 2959 h 32546"/>
            <a:gd name="connsiteX0" fmla="*/ 0 w 241435"/>
            <a:gd name="connsiteY0" fmla="*/ 3681 h 32546"/>
            <a:gd name="connsiteX1" fmla="*/ 42123 w 241435"/>
            <a:gd name="connsiteY1" fmla="*/ 32545 h 32546"/>
            <a:gd name="connsiteX2" fmla="*/ 80224 w 241435"/>
            <a:gd name="connsiteY2" fmla="*/ 2175 h 32546"/>
            <a:gd name="connsiteX3" fmla="*/ 241435 w 241435"/>
            <a:gd name="connsiteY3" fmla="*/ 2959 h 32546"/>
            <a:gd name="connsiteX0" fmla="*/ 0 w 241435"/>
            <a:gd name="connsiteY0" fmla="*/ 3681 h 32546"/>
            <a:gd name="connsiteX1" fmla="*/ 42123 w 241435"/>
            <a:gd name="connsiteY1" fmla="*/ 32545 h 32546"/>
            <a:gd name="connsiteX2" fmla="*/ 80224 w 241435"/>
            <a:gd name="connsiteY2" fmla="*/ 2175 h 32546"/>
            <a:gd name="connsiteX3" fmla="*/ 241435 w 241435"/>
            <a:gd name="connsiteY3" fmla="*/ 2959 h 32546"/>
            <a:gd name="connsiteX0" fmla="*/ 0 w 241435"/>
            <a:gd name="connsiteY0" fmla="*/ 3863 h 32728"/>
            <a:gd name="connsiteX1" fmla="*/ 42123 w 241435"/>
            <a:gd name="connsiteY1" fmla="*/ 32727 h 32728"/>
            <a:gd name="connsiteX2" fmla="*/ 80224 w 241435"/>
            <a:gd name="connsiteY2" fmla="*/ 2357 h 32728"/>
            <a:gd name="connsiteX3" fmla="*/ 241435 w 241435"/>
            <a:gd name="connsiteY3" fmla="*/ 2604 h 32728"/>
            <a:gd name="connsiteX0" fmla="*/ 0 w 241435"/>
            <a:gd name="connsiteY0" fmla="*/ 3863 h 32728"/>
            <a:gd name="connsiteX1" fmla="*/ 42123 w 241435"/>
            <a:gd name="connsiteY1" fmla="*/ 32727 h 32728"/>
            <a:gd name="connsiteX2" fmla="*/ 80224 w 241435"/>
            <a:gd name="connsiteY2" fmla="*/ 2357 h 32728"/>
            <a:gd name="connsiteX3" fmla="*/ 241435 w 241435"/>
            <a:gd name="connsiteY3" fmla="*/ 2604 h 32728"/>
            <a:gd name="connsiteX0" fmla="*/ 0 w 241435"/>
            <a:gd name="connsiteY0" fmla="*/ 3863 h 32728"/>
            <a:gd name="connsiteX1" fmla="*/ 42123 w 241435"/>
            <a:gd name="connsiteY1" fmla="*/ 32727 h 32728"/>
            <a:gd name="connsiteX2" fmla="*/ 81752 w 241435"/>
            <a:gd name="connsiteY2" fmla="*/ 2357 h 32728"/>
            <a:gd name="connsiteX3" fmla="*/ 241435 w 241435"/>
            <a:gd name="connsiteY3" fmla="*/ 2604 h 32728"/>
            <a:gd name="connsiteX0" fmla="*/ 0 w 241435"/>
            <a:gd name="connsiteY0" fmla="*/ 2205 h 31070"/>
            <a:gd name="connsiteX1" fmla="*/ 42123 w 241435"/>
            <a:gd name="connsiteY1" fmla="*/ 31069 h 31070"/>
            <a:gd name="connsiteX2" fmla="*/ 81752 w 241435"/>
            <a:gd name="connsiteY2" fmla="*/ 699 h 31070"/>
            <a:gd name="connsiteX3" fmla="*/ 241435 w 241435"/>
            <a:gd name="connsiteY3" fmla="*/ 946 h 31070"/>
            <a:gd name="connsiteX0" fmla="*/ 0 w 241435"/>
            <a:gd name="connsiteY0" fmla="*/ 2273 h 31138"/>
            <a:gd name="connsiteX1" fmla="*/ 42123 w 241435"/>
            <a:gd name="connsiteY1" fmla="*/ 31137 h 31138"/>
            <a:gd name="connsiteX2" fmla="*/ 81752 w 241435"/>
            <a:gd name="connsiteY2" fmla="*/ 767 h 31138"/>
            <a:gd name="connsiteX3" fmla="*/ 241435 w 241435"/>
            <a:gd name="connsiteY3" fmla="*/ 1014 h 31138"/>
            <a:gd name="connsiteX0" fmla="*/ 0 w 241435"/>
            <a:gd name="connsiteY0" fmla="*/ 2273 h 31138"/>
            <a:gd name="connsiteX1" fmla="*/ 42123 w 241435"/>
            <a:gd name="connsiteY1" fmla="*/ 31137 h 31138"/>
            <a:gd name="connsiteX2" fmla="*/ 81752 w 241435"/>
            <a:gd name="connsiteY2" fmla="*/ 767 h 31138"/>
            <a:gd name="connsiteX3" fmla="*/ 241435 w 241435"/>
            <a:gd name="connsiteY3" fmla="*/ 1014 h 31138"/>
            <a:gd name="connsiteX0" fmla="*/ 0 w 267412"/>
            <a:gd name="connsiteY0" fmla="*/ 3863 h 32728"/>
            <a:gd name="connsiteX1" fmla="*/ 42123 w 267412"/>
            <a:gd name="connsiteY1" fmla="*/ 32727 h 32728"/>
            <a:gd name="connsiteX2" fmla="*/ 81752 w 267412"/>
            <a:gd name="connsiteY2" fmla="*/ 2357 h 32728"/>
            <a:gd name="connsiteX3" fmla="*/ 267412 w 267412"/>
            <a:gd name="connsiteY3" fmla="*/ 2604 h 32728"/>
            <a:gd name="connsiteX0" fmla="*/ 0 w 203233"/>
            <a:gd name="connsiteY0" fmla="*/ 3514 h 32379"/>
            <a:gd name="connsiteX1" fmla="*/ 42123 w 203233"/>
            <a:gd name="connsiteY1" fmla="*/ 32378 h 32379"/>
            <a:gd name="connsiteX2" fmla="*/ 81752 w 203233"/>
            <a:gd name="connsiteY2" fmla="*/ 2008 h 32379"/>
            <a:gd name="connsiteX3" fmla="*/ 203233 w 203233"/>
            <a:gd name="connsiteY3" fmla="*/ 3329 h 32379"/>
            <a:gd name="connsiteX0" fmla="*/ 0 w 209345"/>
            <a:gd name="connsiteY0" fmla="*/ 3514 h 32379"/>
            <a:gd name="connsiteX1" fmla="*/ 42123 w 209345"/>
            <a:gd name="connsiteY1" fmla="*/ 32378 h 32379"/>
            <a:gd name="connsiteX2" fmla="*/ 81752 w 209345"/>
            <a:gd name="connsiteY2" fmla="*/ 2008 h 32379"/>
            <a:gd name="connsiteX3" fmla="*/ 209345 w 209345"/>
            <a:gd name="connsiteY3" fmla="*/ 3329 h 32379"/>
            <a:gd name="connsiteX0" fmla="*/ 0 w 207817"/>
            <a:gd name="connsiteY0" fmla="*/ 4063 h 32928"/>
            <a:gd name="connsiteX1" fmla="*/ 42123 w 207817"/>
            <a:gd name="connsiteY1" fmla="*/ 32927 h 32928"/>
            <a:gd name="connsiteX2" fmla="*/ 81752 w 207817"/>
            <a:gd name="connsiteY2" fmla="*/ 2557 h 32928"/>
            <a:gd name="connsiteX3" fmla="*/ 207817 w 207817"/>
            <a:gd name="connsiteY3" fmla="*/ 2266 h 32928"/>
            <a:gd name="connsiteX0" fmla="*/ 0 w 207828"/>
            <a:gd name="connsiteY0" fmla="*/ 3927 h 32792"/>
            <a:gd name="connsiteX1" fmla="*/ 42123 w 207828"/>
            <a:gd name="connsiteY1" fmla="*/ 32791 h 32792"/>
            <a:gd name="connsiteX2" fmla="*/ 81752 w 207828"/>
            <a:gd name="connsiteY2" fmla="*/ 2421 h 32792"/>
            <a:gd name="connsiteX3" fmla="*/ 207817 w 207828"/>
            <a:gd name="connsiteY3" fmla="*/ 2130 h 32792"/>
            <a:gd name="connsiteX0" fmla="*/ 0 w 207828"/>
            <a:gd name="connsiteY0" fmla="*/ 3927 h 32792"/>
            <a:gd name="connsiteX1" fmla="*/ 42123 w 207828"/>
            <a:gd name="connsiteY1" fmla="*/ 32791 h 32792"/>
            <a:gd name="connsiteX2" fmla="*/ 81752 w 207828"/>
            <a:gd name="connsiteY2" fmla="*/ 2421 h 32792"/>
            <a:gd name="connsiteX3" fmla="*/ 207817 w 207828"/>
            <a:gd name="connsiteY3" fmla="*/ 2130 h 32792"/>
            <a:gd name="connsiteX0" fmla="*/ 0 w 207828"/>
            <a:gd name="connsiteY0" fmla="*/ 3927 h 32824"/>
            <a:gd name="connsiteX1" fmla="*/ 42123 w 207828"/>
            <a:gd name="connsiteY1" fmla="*/ 32791 h 32824"/>
            <a:gd name="connsiteX2" fmla="*/ 81752 w 207828"/>
            <a:gd name="connsiteY2" fmla="*/ 2421 h 32824"/>
            <a:gd name="connsiteX3" fmla="*/ 207817 w 207828"/>
            <a:gd name="connsiteY3" fmla="*/ 2130 h 32824"/>
            <a:gd name="connsiteX0" fmla="*/ 0 w 207828"/>
            <a:gd name="connsiteY0" fmla="*/ 3927 h 32824"/>
            <a:gd name="connsiteX1" fmla="*/ 42123 w 207828"/>
            <a:gd name="connsiteY1" fmla="*/ 32791 h 32824"/>
            <a:gd name="connsiteX2" fmla="*/ 81752 w 207828"/>
            <a:gd name="connsiteY2" fmla="*/ 2421 h 32824"/>
            <a:gd name="connsiteX3" fmla="*/ 207817 w 207828"/>
            <a:gd name="connsiteY3" fmla="*/ 2130 h 32824"/>
            <a:gd name="connsiteX0" fmla="*/ 0 w 207826"/>
            <a:gd name="connsiteY0" fmla="*/ 2282 h 31179"/>
            <a:gd name="connsiteX1" fmla="*/ 42123 w 207826"/>
            <a:gd name="connsiteY1" fmla="*/ 31146 h 31179"/>
            <a:gd name="connsiteX2" fmla="*/ 81752 w 207826"/>
            <a:gd name="connsiteY2" fmla="*/ 776 h 31179"/>
            <a:gd name="connsiteX3" fmla="*/ 207817 w 207826"/>
            <a:gd name="connsiteY3" fmla="*/ 485 h 31179"/>
            <a:gd name="connsiteX0" fmla="*/ 0 w 207826"/>
            <a:gd name="connsiteY0" fmla="*/ 1892 h 30789"/>
            <a:gd name="connsiteX1" fmla="*/ 42123 w 207826"/>
            <a:gd name="connsiteY1" fmla="*/ 30756 h 30789"/>
            <a:gd name="connsiteX2" fmla="*/ 81752 w 207826"/>
            <a:gd name="connsiteY2" fmla="*/ 386 h 30789"/>
            <a:gd name="connsiteX3" fmla="*/ 207817 w 207826"/>
            <a:gd name="connsiteY3" fmla="*/ 95 h 30789"/>
            <a:gd name="connsiteX0" fmla="*/ 0 w 194073"/>
            <a:gd name="connsiteY0" fmla="*/ 9950 h 30838"/>
            <a:gd name="connsiteX1" fmla="*/ 28370 w 194073"/>
            <a:gd name="connsiteY1" fmla="*/ 30756 h 30838"/>
            <a:gd name="connsiteX2" fmla="*/ 67999 w 194073"/>
            <a:gd name="connsiteY2" fmla="*/ 386 h 30838"/>
            <a:gd name="connsiteX3" fmla="*/ 194064 w 194073"/>
            <a:gd name="connsiteY3" fmla="*/ 95 h 30838"/>
            <a:gd name="connsiteX0" fmla="*/ 0 w 194073"/>
            <a:gd name="connsiteY0" fmla="*/ 9950 h 30916"/>
            <a:gd name="connsiteX1" fmla="*/ 28370 w 194073"/>
            <a:gd name="connsiteY1" fmla="*/ 30756 h 30916"/>
            <a:gd name="connsiteX2" fmla="*/ 67999 w 194073"/>
            <a:gd name="connsiteY2" fmla="*/ 386 h 30916"/>
            <a:gd name="connsiteX3" fmla="*/ 194064 w 194073"/>
            <a:gd name="connsiteY3" fmla="*/ 95 h 3091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94073" h="30916">
              <a:moveTo>
                <a:pt x="0" y="9950"/>
              </a:moveTo>
              <a:cubicBezTo>
                <a:pt x="1307" y="10439"/>
                <a:pt x="17153" y="33027"/>
                <a:pt x="28370" y="30756"/>
              </a:cubicBezTo>
              <a:cubicBezTo>
                <a:pt x="33591" y="29699"/>
                <a:pt x="65002" y="431"/>
                <a:pt x="67999" y="386"/>
              </a:cubicBezTo>
              <a:cubicBezTo>
                <a:pt x="74366" y="290"/>
                <a:pt x="195305" y="-203"/>
                <a:pt x="194064" y="95"/>
              </a:cubicBezTo>
            </a:path>
          </a:pathLst>
        </a:cu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95250</xdr:colOff>
      <xdr:row>15</xdr:row>
      <xdr:rowOff>19050</xdr:rowOff>
    </xdr:from>
    <xdr:to>
      <xdr:col>10</xdr:col>
      <xdr:colOff>2198370</xdr:colOff>
      <xdr:row>15</xdr:row>
      <xdr:rowOff>19050</xdr:rowOff>
    </xdr:to>
    <xdr:cxnSp macro="">
      <xdr:nvCxnSpPr>
        <xdr:cNvPr id="10" name="Straight Connector 9"/>
        <xdr:cNvCxnSpPr/>
      </xdr:nvCxnSpPr>
      <xdr:spPr>
        <a:xfrm>
          <a:off x="5610225" y="3009900"/>
          <a:ext cx="7315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28578</xdr:colOff>
      <xdr:row>15</xdr:row>
      <xdr:rowOff>19050</xdr:rowOff>
    </xdr:from>
    <xdr:to>
      <xdr:col>10</xdr:col>
      <xdr:colOff>190500</xdr:colOff>
      <xdr:row>15</xdr:row>
      <xdr:rowOff>201930</xdr:rowOff>
    </xdr:to>
    <xdr:sp macro="" textlink="">
      <xdr:nvSpPr>
        <xdr:cNvPr id="11" name="Freeform 10"/>
        <xdr:cNvSpPr/>
      </xdr:nvSpPr>
      <xdr:spPr>
        <a:xfrm>
          <a:off x="5543553" y="3009900"/>
          <a:ext cx="161922" cy="173355"/>
        </a:xfrm>
        <a:custGeom>
          <a:avLst/>
          <a:gdLst>
            <a:gd name="connsiteX0" fmla="*/ 0 w 285750"/>
            <a:gd name="connsiteY0" fmla="*/ 0 h 48346"/>
            <a:gd name="connsiteX1" fmla="*/ 104775 w 285750"/>
            <a:gd name="connsiteY1" fmla="*/ 9525 h 48346"/>
            <a:gd name="connsiteX2" fmla="*/ 142875 w 285750"/>
            <a:gd name="connsiteY2" fmla="*/ 28575 h 48346"/>
            <a:gd name="connsiteX3" fmla="*/ 190500 w 285750"/>
            <a:gd name="connsiteY3" fmla="*/ 38100 h 48346"/>
            <a:gd name="connsiteX4" fmla="*/ 285750 w 285750"/>
            <a:gd name="connsiteY4" fmla="*/ 47625 h 48346"/>
            <a:gd name="connsiteX0" fmla="*/ 0 w 290334"/>
            <a:gd name="connsiteY0" fmla="*/ 37557 h 39169"/>
            <a:gd name="connsiteX1" fmla="*/ 109359 w 290334"/>
            <a:gd name="connsiteY1" fmla="*/ 348 h 39169"/>
            <a:gd name="connsiteX2" fmla="*/ 147459 w 290334"/>
            <a:gd name="connsiteY2" fmla="*/ 19398 h 39169"/>
            <a:gd name="connsiteX3" fmla="*/ 195084 w 290334"/>
            <a:gd name="connsiteY3" fmla="*/ 28923 h 39169"/>
            <a:gd name="connsiteX4" fmla="*/ 290334 w 290334"/>
            <a:gd name="connsiteY4" fmla="*/ 38448 h 39169"/>
            <a:gd name="connsiteX0" fmla="*/ 0 w 310199"/>
            <a:gd name="connsiteY0" fmla="*/ 10973 h 38907"/>
            <a:gd name="connsiteX1" fmla="*/ 129224 w 310199"/>
            <a:gd name="connsiteY1" fmla="*/ 86 h 38907"/>
            <a:gd name="connsiteX2" fmla="*/ 167324 w 310199"/>
            <a:gd name="connsiteY2" fmla="*/ 19136 h 38907"/>
            <a:gd name="connsiteX3" fmla="*/ 214949 w 310199"/>
            <a:gd name="connsiteY3" fmla="*/ 28661 h 38907"/>
            <a:gd name="connsiteX4" fmla="*/ 310199 w 310199"/>
            <a:gd name="connsiteY4" fmla="*/ 38186 h 38907"/>
            <a:gd name="connsiteX0" fmla="*/ 0 w 310199"/>
            <a:gd name="connsiteY0" fmla="*/ 0 h 27934"/>
            <a:gd name="connsiteX1" fmla="*/ 57404 w 310199"/>
            <a:gd name="connsiteY1" fmla="*/ 26178 h 27934"/>
            <a:gd name="connsiteX2" fmla="*/ 167324 w 310199"/>
            <a:gd name="connsiteY2" fmla="*/ 8163 h 27934"/>
            <a:gd name="connsiteX3" fmla="*/ 214949 w 310199"/>
            <a:gd name="connsiteY3" fmla="*/ 17688 h 27934"/>
            <a:gd name="connsiteX4" fmla="*/ 310199 w 310199"/>
            <a:gd name="connsiteY4" fmla="*/ 27213 h 27934"/>
            <a:gd name="connsiteX0" fmla="*/ 0 w 310199"/>
            <a:gd name="connsiteY0" fmla="*/ 15525 h 42738"/>
            <a:gd name="connsiteX1" fmla="*/ 57404 w 310199"/>
            <a:gd name="connsiteY1" fmla="*/ 41703 h 42738"/>
            <a:gd name="connsiteX2" fmla="*/ 109257 w 310199"/>
            <a:gd name="connsiteY2" fmla="*/ 52 h 42738"/>
            <a:gd name="connsiteX3" fmla="*/ 214949 w 310199"/>
            <a:gd name="connsiteY3" fmla="*/ 33213 h 42738"/>
            <a:gd name="connsiteX4" fmla="*/ 310199 w 310199"/>
            <a:gd name="connsiteY4" fmla="*/ 42738 h 42738"/>
            <a:gd name="connsiteX0" fmla="*/ 0 w 345345"/>
            <a:gd name="connsiteY0" fmla="*/ 15517 h 41877"/>
            <a:gd name="connsiteX1" fmla="*/ 57404 w 345345"/>
            <a:gd name="connsiteY1" fmla="*/ 41695 h 41877"/>
            <a:gd name="connsiteX2" fmla="*/ 109257 w 345345"/>
            <a:gd name="connsiteY2" fmla="*/ 44 h 41877"/>
            <a:gd name="connsiteX3" fmla="*/ 214949 w 345345"/>
            <a:gd name="connsiteY3" fmla="*/ 33205 h 41877"/>
            <a:gd name="connsiteX4" fmla="*/ 345345 w 345345"/>
            <a:gd name="connsiteY4" fmla="*/ 4053 h 41877"/>
            <a:gd name="connsiteX0" fmla="*/ 0 w 345345"/>
            <a:gd name="connsiteY0" fmla="*/ 17238 h 43598"/>
            <a:gd name="connsiteX1" fmla="*/ 57404 w 345345"/>
            <a:gd name="connsiteY1" fmla="*/ 43416 h 43598"/>
            <a:gd name="connsiteX2" fmla="*/ 109257 w 345345"/>
            <a:gd name="connsiteY2" fmla="*/ 1765 h 43598"/>
            <a:gd name="connsiteX3" fmla="*/ 233286 w 345345"/>
            <a:gd name="connsiteY3" fmla="*/ 7530 h 43598"/>
            <a:gd name="connsiteX4" fmla="*/ 345345 w 345345"/>
            <a:gd name="connsiteY4" fmla="*/ 5774 h 43598"/>
            <a:gd name="connsiteX0" fmla="*/ 0 w 345345"/>
            <a:gd name="connsiteY0" fmla="*/ 18006 h 44366"/>
            <a:gd name="connsiteX1" fmla="*/ 57404 w 345345"/>
            <a:gd name="connsiteY1" fmla="*/ 44184 h 44366"/>
            <a:gd name="connsiteX2" fmla="*/ 109257 w 345345"/>
            <a:gd name="connsiteY2" fmla="*/ 2533 h 44366"/>
            <a:gd name="connsiteX3" fmla="*/ 233286 w 345345"/>
            <a:gd name="connsiteY3" fmla="*/ 8298 h 44366"/>
            <a:gd name="connsiteX4" fmla="*/ 345345 w 345345"/>
            <a:gd name="connsiteY4" fmla="*/ 6542 h 44366"/>
            <a:gd name="connsiteX0" fmla="*/ 0 w 345345"/>
            <a:gd name="connsiteY0" fmla="*/ 17204 h 43564"/>
            <a:gd name="connsiteX1" fmla="*/ 57404 w 345345"/>
            <a:gd name="connsiteY1" fmla="*/ 43382 h 43564"/>
            <a:gd name="connsiteX2" fmla="*/ 109257 w 345345"/>
            <a:gd name="connsiteY2" fmla="*/ 1731 h 43564"/>
            <a:gd name="connsiteX3" fmla="*/ 233286 w 345345"/>
            <a:gd name="connsiteY3" fmla="*/ 7496 h 43564"/>
            <a:gd name="connsiteX4" fmla="*/ 345345 w 345345"/>
            <a:gd name="connsiteY4" fmla="*/ 5740 h 43564"/>
            <a:gd name="connsiteX0" fmla="*/ 0 w 345345"/>
            <a:gd name="connsiteY0" fmla="*/ 18331 h 44691"/>
            <a:gd name="connsiteX1" fmla="*/ 57404 w 345345"/>
            <a:gd name="connsiteY1" fmla="*/ 44509 h 44691"/>
            <a:gd name="connsiteX2" fmla="*/ 109257 w 345345"/>
            <a:gd name="connsiteY2" fmla="*/ 2858 h 44691"/>
            <a:gd name="connsiteX3" fmla="*/ 233286 w 345345"/>
            <a:gd name="connsiteY3" fmla="*/ 3788 h 44691"/>
            <a:gd name="connsiteX4" fmla="*/ 345345 w 345345"/>
            <a:gd name="connsiteY4" fmla="*/ 6867 h 44691"/>
            <a:gd name="connsiteX0" fmla="*/ 0 w 345345"/>
            <a:gd name="connsiteY0" fmla="*/ 17612 h 43972"/>
            <a:gd name="connsiteX1" fmla="*/ 57404 w 345345"/>
            <a:gd name="connsiteY1" fmla="*/ 43790 h 43972"/>
            <a:gd name="connsiteX2" fmla="*/ 109257 w 345345"/>
            <a:gd name="connsiteY2" fmla="*/ 2139 h 43972"/>
            <a:gd name="connsiteX3" fmla="*/ 345345 w 345345"/>
            <a:gd name="connsiteY3" fmla="*/ 6148 h 43972"/>
            <a:gd name="connsiteX0" fmla="*/ 0 w 354513"/>
            <a:gd name="connsiteY0" fmla="*/ 15726 h 42086"/>
            <a:gd name="connsiteX1" fmla="*/ 57404 w 354513"/>
            <a:gd name="connsiteY1" fmla="*/ 41904 h 42086"/>
            <a:gd name="connsiteX2" fmla="*/ 109257 w 354513"/>
            <a:gd name="connsiteY2" fmla="*/ 253 h 42086"/>
            <a:gd name="connsiteX3" fmla="*/ 354513 w 354513"/>
            <a:gd name="connsiteY3" fmla="*/ 23600 h 42086"/>
            <a:gd name="connsiteX0" fmla="*/ 0 w 354513"/>
            <a:gd name="connsiteY0" fmla="*/ 4097 h 30286"/>
            <a:gd name="connsiteX1" fmla="*/ 57404 w 354513"/>
            <a:gd name="connsiteY1" fmla="*/ 30275 h 30286"/>
            <a:gd name="connsiteX2" fmla="*/ 90920 w 354513"/>
            <a:gd name="connsiteY2" fmla="*/ 442 h 30286"/>
            <a:gd name="connsiteX3" fmla="*/ 354513 w 354513"/>
            <a:gd name="connsiteY3" fmla="*/ 11971 h 30286"/>
            <a:gd name="connsiteX0" fmla="*/ 0 w 281165"/>
            <a:gd name="connsiteY0" fmla="*/ 5332 h 31521"/>
            <a:gd name="connsiteX1" fmla="*/ 57404 w 281165"/>
            <a:gd name="connsiteY1" fmla="*/ 31510 h 31521"/>
            <a:gd name="connsiteX2" fmla="*/ 90920 w 281165"/>
            <a:gd name="connsiteY2" fmla="*/ 1677 h 31521"/>
            <a:gd name="connsiteX3" fmla="*/ 281165 w 281165"/>
            <a:gd name="connsiteY3" fmla="*/ 4074 h 31521"/>
            <a:gd name="connsiteX0" fmla="*/ 0 w 281165"/>
            <a:gd name="connsiteY0" fmla="*/ 5525 h 34399"/>
            <a:gd name="connsiteX1" fmla="*/ 42123 w 281165"/>
            <a:gd name="connsiteY1" fmla="*/ 34389 h 34399"/>
            <a:gd name="connsiteX2" fmla="*/ 90920 w 281165"/>
            <a:gd name="connsiteY2" fmla="*/ 1870 h 34399"/>
            <a:gd name="connsiteX3" fmla="*/ 281165 w 281165"/>
            <a:gd name="connsiteY3" fmla="*/ 4267 h 34399"/>
            <a:gd name="connsiteX0" fmla="*/ 0 w 281165"/>
            <a:gd name="connsiteY0" fmla="*/ 6586 h 35460"/>
            <a:gd name="connsiteX1" fmla="*/ 42123 w 281165"/>
            <a:gd name="connsiteY1" fmla="*/ 35450 h 35460"/>
            <a:gd name="connsiteX2" fmla="*/ 90920 w 281165"/>
            <a:gd name="connsiteY2" fmla="*/ 2931 h 35460"/>
            <a:gd name="connsiteX3" fmla="*/ 281165 w 281165"/>
            <a:gd name="connsiteY3" fmla="*/ 2105 h 35460"/>
            <a:gd name="connsiteX0" fmla="*/ 0 w 281165"/>
            <a:gd name="connsiteY0" fmla="*/ 5414 h 34279"/>
            <a:gd name="connsiteX1" fmla="*/ 42123 w 281165"/>
            <a:gd name="connsiteY1" fmla="*/ 34278 h 34279"/>
            <a:gd name="connsiteX2" fmla="*/ 80224 w 281165"/>
            <a:gd name="connsiteY2" fmla="*/ 3908 h 34279"/>
            <a:gd name="connsiteX3" fmla="*/ 281165 w 281165"/>
            <a:gd name="connsiteY3" fmla="*/ 933 h 34279"/>
            <a:gd name="connsiteX0" fmla="*/ 0 w 281165"/>
            <a:gd name="connsiteY0" fmla="*/ 4646 h 33511"/>
            <a:gd name="connsiteX1" fmla="*/ 42123 w 281165"/>
            <a:gd name="connsiteY1" fmla="*/ 33510 h 33511"/>
            <a:gd name="connsiteX2" fmla="*/ 80224 w 281165"/>
            <a:gd name="connsiteY2" fmla="*/ 3140 h 33511"/>
            <a:gd name="connsiteX3" fmla="*/ 281165 w 281165"/>
            <a:gd name="connsiteY3" fmla="*/ 165 h 33511"/>
            <a:gd name="connsiteX0" fmla="*/ 0 w 281165"/>
            <a:gd name="connsiteY0" fmla="*/ 4631 h 33496"/>
            <a:gd name="connsiteX1" fmla="*/ 42123 w 281165"/>
            <a:gd name="connsiteY1" fmla="*/ 33495 h 33496"/>
            <a:gd name="connsiteX2" fmla="*/ 80224 w 281165"/>
            <a:gd name="connsiteY2" fmla="*/ 3125 h 33496"/>
            <a:gd name="connsiteX3" fmla="*/ 281165 w 281165"/>
            <a:gd name="connsiteY3" fmla="*/ 150 h 33496"/>
            <a:gd name="connsiteX0" fmla="*/ 0 w 281165"/>
            <a:gd name="connsiteY0" fmla="*/ 4631 h 33496"/>
            <a:gd name="connsiteX1" fmla="*/ 42123 w 281165"/>
            <a:gd name="connsiteY1" fmla="*/ 33495 h 33496"/>
            <a:gd name="connsiteX2" fmla="*/ 80224 w 281165"/>
            <a:gd name="connsiteY2" fmla="*/ 3125 h 33496"/>
            <a:gd name="connsiteX3" fmla="*/ 281165 w 281165"/>
            <a:gd name="connsiteY3" fmla="*/ 150 h 33496"/>
            <a:gd name="connsiteX0" fmla="*/ 0 w 281165"/>
            <a:gd name="connsiteY0" fmla="*/ 3681 h 32546"/>
            <a:gd name="connsiteX1" fmla="*/ 42123 w 281165"/>
            <a:gd name="connsiteY1" fmla="*/ 32545 h 32546"/>
            <a:gd name="connsiteX2" fmla="*/ 80224 w 281165"/>
            <a:gd name="connsiteY2" fmla="*/ 2175 h 32546"/>
            <a:gd name="connsiteX3" fmla="*/ 281165 w 281165"/>
            <a:gd name="connsiteY3" fmla="*/ 2960 h 32546"/>
            <a:gd name="connsiteX0" fmla="*/ 0 w 281165"/>
            <a:gd name="connsiteY0" fmla="*/ 4283 h 33148"/>
            <a:gd name="connsiteX1" fmla="*/ 42123 w 281165"/>
            <a:gd name="connsiteY1" fmla="*/ 33147 h 33148"/>
            <a:gd name="connsiteX2" fmla="*/ 80224 w 281165"/>
            <a:gd name="connsiteY2" fmla="*/ 2777 h 33148"/>
            <a:gd name="connsiteX3" fmla="*/ 281165 w 281165"/>
            <a:gd name="connsiteY3" fmla="*/ 1950 h 33148"/>
            <a:gd name="connsiteX0" fmla="*/ 0 w 281165"/>
            <a:gd name="connsiteY0" fmla="*/ 4283 h 33148"/>
            <a:gd name="connsiteX1" fmla="*/ 42123 w 281165"/>
            <a:gd name="connsiteY1" fmla="*/ 33147 h 33148"/>
            <a:gd name="connsiteX2" fmla="*/ 80224 w 281165"/>
            <a:gd name="connsiteY2" fmla="*/ 2777 h 33148"/>
            <a:gd name="connsiteX3" fmla="*/ 281165 w 281165"/>
            <a:gd name="connsiteY3" fmla="*/ 1950 h 33148"/>
            <a:gd name="connsiteX0" fmla="*/ 0 w 233795"/>
            <a:gd name="connsiteY0" fmla="*/ 4064 h 32929"/>
            <a:gd name="connsiteX1" fmla="*/ 42123 w 233795"/>
            <a:gd name="connsiteY1" fmla="*/ 32928 h 32929"/>
            <a:gd name="connsiteX2" fmla="*/ 80224 w 233795"/>
            <a:gd name="connsiteY2" fmla="*/ 2558 h 32929"/>
            <a:gd name="connsiteX3" fmla="*/ 233795 w 233795"/>
            <a:gd name="connsiteY3" fmla="*/ 2268 h 32929"/>
            <a:gd name="connsiteX0" fmla="*/ 0 w 241435"/>
            <a:gd name="connsiteY0" fmla="*/ 3681 h 32546"/>
            <a:gd name="connsiteX1" fmla="*/ 42123 w 241435"/>
            <a:gd name="connsiteY1" fmla="*/ 32545 h 32546"/>
            <a:gd name="connsiteX2" fmla="*/ 80224 w 241435"/>
            <a:gd name="connsiteY2" fmla="*/ 2175 h 32546"/>
            <a:gd name="connsiteX3" fmla="*/ 241435 w 241435"/>
            <a:gd name="connsiteY3" fmla="*/ 2959 h 32546"/>
            <a:gd name="connsiteX0" fmla="*/ 0 w 241435"/>
            <a:gd name="connsiteY0" fmla="*/ 3681 h 32546"/>
            <a:gd name="connsiteX1" fmla="*/ 42123 w 241435"/>
            <a:gd name="connsiteY1" fmla="*/ 32545 h 32546"/>
            <a:gd name="connsiteX2" fmla="*/ 80224 w 241435"/>
            <a:gd name="connsiteY2" fmla="*/ 2175 h 32546"/>
            <a:gd name="connsiteX3" fmla="*/ 241435 w 241435"/>
            <a:gd name="connsiteY3" fmla="*/ 2959 h 32546"/>
            <a:gd name="connsiteX0" fmla="*/ 0 w 241435"/>
            <a:gd name="connsiteY0" fmla="*/ 3681 h 32546"/>
            <a:gd name="connsiteX1" fmla="*/ 42123 w 241435"/>
            <a:gd name="connsiteY1" fmla="*/ 32545 h 32546"/>
            <a:gd name="connsiteX2" fmla="*/ 80224 w 241435"/>
            <a:gd name="connsiteY2" fmla="*/ 2175 h 32546"/>
            <a:gd name="connsiteX3" fmla="*/ 241435 w 241435"/>
            <a:gd name="connsiteY3" fmla="*/ 2959 h 32546"/>
            <a:gd name="connsiteX0" fmla="*/ 0 w 241435"/>
            <a:gd name="connsiteY0" fmla="*/ 3863 h 32728"/>
            <a:gd name="connsiteX1" fmla="*/ 42123 w 241435"/>
            <a:gd name="connsiteY1" fmla="*/ 32727 h 32728"/>
            <a:gd name="connsiteX2" fmla="*/ 80224 w 241435"/>
            <a:gd name="connsiteY2" fmla="*/ 2357 h 32728"/>
            <a:gd name="connsiteX3" fmla="*/ 241435 w 241435"/>
            <a:gd name="connsiteY3" fmla="*/ 2604 h 32728"/>
            <a:gd name="connsiteX0" fmla="*/ 0 w 241435"/>
            <a:gd name="connsiteY0" fmla="*/ 3863 h 32728"/>
            <a:gd name="connsiteX1" fmla="*/ 42123 w 241435"/>
            <a:gd name="connsiteY1" fmla="*/ 32727 h 32728"/>
            <a:gd name="connsiteX2" fmla="*/ 80224 w 241435"/>
            <a:gd name="connsiteY2" fmla="*/ 2357 h 32728"/>
            <a:gd name="connsiteX3" fmla="*/ 241435 w 241435"/>
            <a:gd name="connsiteY3" fmla="*/ 2604 h 32728"/>
            <a:gd name="connsiteX0" fmla="*/ 0 w 241435"/>
            <a:gd name="connsiteY0" fmla="*/ 3863 h 32728"/>
            <a:gd name="connsiteX1" fmla="*/ 42123 w 241435"/>
            <a:gd name="connsiteY1" fmla="*/ 32727 h 32728"/>
            <a:gd name="connsiteX2" fmla="*/ 81752 w 241435"/>
            <a:gd name="connsiteY2" fmla="*/ 2357 h 32728"/>
            <a:gd name="connsiteX3" fmla="*/ 241435 w 241435"/>
            <a:gd name="connsiteY3" fmla="*/ 2604 h 32728"/>
            <a:gd name="connsiteX0" fmla="*/ 0 w 241435"/>
            <a:gd name="connsiteY0" fmla="*/ 2205 h 31070"/>
            <a:gd name="connsiteX1" fmla="*/ 42123 w 241435"/>
            <a:gd name="connsiteY1" fmla="*/ 31069 h 31070"/>
            <a:gd name="connsiteX2" fmla="*/ 81752 w 241435"/>
            <a:gd name="connsiteY2" fmla="*/ 699 h 31070"/>
            <a:gd name="connsiteX3" fmla="*/ 241435 w 241435"/>
            <a:gd name="connsiteY3" fmla="*/ 946 h 31070"/>
            <a:gd name="connsiteX0" fmla="*/ 0 w 241435"/>
            <a:gd name="connsiteY0" fmla="*/ 2273 h 31138"/>
            <a:gd name="connsiteX1" fmla="*/ 42123 w 241435"/>
            <a:gd name="connsiteY1" fmla="*/ 31137 h 31138"/>
            <a:gd name="connsiteX2" fmla="*/ 81752 w 241435"/>
            <a:gd name="connsiteY2" fmla="*/ 767 h 31138"/>
            <a:gd name="connsiteX3" fmla="*/ 241435 w 241435"/>
            <a:gd name="connsiteY3" fmla="*/ 1014 h 31138"/>
            <a:gd name="connsiteX0" fmla="*/ 0 w 241435"/>
            <a:gd name="connsiteY0" fmla="*/ 2273 h 31138"/>
            <a:gd name="connsiteX1" fmla="*/ 42123 w 241435"/>
            <a:gd name="connsiteY1" fmla="*/ 31137 h 31138"/>
            <a:gd name="connsiteX2" fmla="*/ 81752 w 241435"/>
            <a:gd name="connsiteY2" fmla="*/ 767 h 31138"/>
            <a:gd name="connsiteX3" fmla="*/ 241435 w 241435"/>
            <a:gd name="connsiteY3" fmla="*/ 1014 h 31138"/>
            <a:gd name="connsiteX0" fmla="*/ 0 w 267412"/>
            <a:gd name="connsiteY0" fmla="*/ 3863 h 32728"/>
            <a:gd name="connsiteX1" fmla="*/ 42123 w 267412"/>
            <a:gd name="connsiteY1" fmla="*/ 32727 h 32728"/>
            <a:gd name="connsiteX2" fmla="*/ 81752 w 267412"/>
            <a:gd name="connsiteY2" fmla="*/ 2357 h 32728"/>
            <a:gd name="connsiteX3" fmla="*/ 267412 w 267412"/>
            <a:gd name="connsiteY3" fmla="*/ 2604 h 32728"/>
            <a:gd name="connsiteX0" fmla="*/ 0 w 203233"/>
            <a:gd name="connsiteY0" fmla="*/ 3514 h 32379"/>
            <a:gd name="connsiteX1" fmla="*/ 42123 w 203233"/>
            <a:gd name="connsiteY1" fmla="*/ 32378 h 32379"/>
            <a:gd name="connsiteX2" fmla="*/ 81752 w 203233"/>
            <a:gd name="connsiteY2" fmla="*/ 2008 h 32379"/>
            <a:gd name="connsiteX3" fmla="*/ 203233 w 203233"/>
            <a:gd name="connsiteY3" fmla="*/ 3329 h 32379"/>
            <a:gd name="connsiteX0" fmla="*/ 0 w 209345"/>
            <a:gd name="connsiteY0" fmla="*/ 3514 h 32379"/>
            <a:gd name="connsiteX1" fmla="*/ 42123 w 209345"/>
            <a:gd name="connsiteY1" fmla="*/ 32378 h 32379"/>
            <a:gd name="connsiteX2" fmla="*/ 81752 w 209345"/>
            <a:gd name="connsiteY2" fmla="*/ 2008 h 32379"/>
            <a:gd name="connsiteX3" fmla="*/ 209345 w 209345"/>
            <a:gd name="connsiteY3" fmla="*/ 3329 h 32379"/>
            <a:gd name="connsiteX0" fmla="*/ 0 w 207817"/>
            <a:gd name="connsiteY0" fmla="*/ 4063 h 32928"/>
            <a:gd name="connsiteX1" fmla="*/ 42123 w 207817"/>
            <a:gd name="connsiteY1" fmla="*/ 32927 h 32928"/>
            <a:gd name="connsiteX2" fmla="*/ 81752 w 207817"/>
            <a:gd name="connsiteY2" fmla="*/ 2557 h 32928"/>
            <a:gd name="connsiteX3" fmla="*/ 207817 w 207817"/>
            <a:gd name="connsiteY3" fmla="*/ 2266 h 32928"/>
            <a:gd name="connsiteX0" fmla="*/ 0 w 207828"/>
            <a:gd name="connsiteY0" fmla="*/ 3927 h 32792"/>
            <a:gd name="connsiteX1" fmla="*/ 42123 w 207828"/>
            <a:gd name="connsiteY1" fmla="*/ 32791 h 32792"/>
            <a:gd name="connsiteX2" fmla="*/ 81752 w 207828"/>
            <a:gd name="connsiteY2" fmla="*/ 2421 h 32792"/>
            <a:gd name="connsiteX3" fmla="*/ 207817 w 207828"/>
            <a:gd name="connsiteY3" fmla="*/ 2130 h 32792"/>
            <a:gd name="connsiteX0" fmla="*/ 0 w 207828"/>
            <a:gd name="connsiteY0" fmla="*/ 3927 h 32792"/>
            <a:gd name="connsiteX1" fmla="*/ 42123 w 207828"/>
            <a:gd name="connsiteY1" fmla="*/ 32791 h 32792"/>
            <a:gd name="connsiteX2" fmla="*/ 81752 w 207828"/>
            <a:gd name="connsiteY2" fmla="*/ 2421 h 32792"/>
            <a:gd name="connsiteX3" fmla="*/ 207817 w 207828"/>
            <a:gd name="connsiteY3" fmla="*/ 2130 h 32792"/>
            <a:gd name="connsiteX0" fmla="*/ 0 w 207828"/>
            <a:gd name="connsiteY0" fmla="*/ 3927 h 32824"/>
            <a:gd name="connsiteX1" fmla="*/ 42123 w 207828"/>
            <a:gd name="connsiteY1" fmla="*/ 32791 h 32824"/>
            <a:gd name="connsiteX2" fmla="*/ 81752 w 207828"/>
            <a:gd name="connsiteY2" fmla="*/ 2421 h 32824"/>
            <a:gd name="connsiteX3" fmla="*/ 207817 w 207828"/>
            <a:gd name="connsiteY3" fmla="*/ 2130 h 32824"/>
            <a:gd name="connsiteX0" fmla="*/ 0 w 207828"/>
            <a:gd name="connsiteY0" fmla="*/ 3927 h 32824"/>
            <a:gd name="connsiteX1" fmla="*/ 42123 w 207828"/>
            <a:gd name="connsiteY1" fmla="*/ 32791 h 32824"/>
            <a:gd name="connsiteX2" fmla="*/ 81752 w 207828"/>
            <a:gd name="connsiteY2" fmla="*/ 2421 h 32824"/>
            <a:gd name="connsiteX3" fmla="*/ 207817 w 207828"/>
            <a:gd name="connsiteY3" fmla="*/ 2130 h 32824"/>
            <a:gd name="connsiteX0" fmla="*/ 0 w 207826"/>
            <a:gd name="connsiteY0" fmla="*/ 2282 h 31179"/>
            <a:gd name="connsiteX1" fmla="*/ 42123 w 207826"/>
            <a:gd name="connsiteY1" fmla="*/ 31146 h 31179"/>
            <a:gd name="connsiteX2" fmla="*/ 81752 w 207826"/>
            <a:gd name="connsiteY2" fmla="*/ 776 h 31179"/>
            <a:gd name="connsiteX3" fmla="*/ 207817 w 207826"/>
            <a:gd name="connsiteY3" fmla="*/ 485 h 31179"/>
            <a:gd name="connsiteX0" fmla="*/ 0 w 207826"/>
            <a:gd name="connsiteY0" fmla="*/ 1892 h 30789"/>
            <a:gd name="connsiteX1" fmla="*/ 42123 w 207826"/>
            <a:gd name="connsiteY1" fmla="*/ 30756 h 30789"/>
            <a:gd name="connsiteX2" fmla="*/ 81752 w 207826"/>
            <a:gd name="connsiteY2" fmla="*/ 386 h 30789"/>
            <a:gd name="connsiteX3" fmla="*/ 207817 w 207826"/>
            <a:gd name="connsiteY3" fmla="*/ 95 h 30789"/>
            <a:gd name="connsiteX0" fmla="*/ 0 w 194073"/>
            <a:gd name="connsiteY0" fmla="*/ 9950 h 30838"/>
            <a:gd name="connsiteX1" fmla="*/ 28370 w 194073"/>
            <a:gd name="connsiteY1" fmla="*/ 30756 h 30838"/>
            <a:gd name="connsiteX2" fmla="*/ 67999 w 194073"/>
            <a:gd name="connsiteY2" fmla="*/ 386 h 30838"/>
            <a:gd name="connsiteX3" fmla="*/ 194064 w 194073"/>
            <a:gd name="connsiteY3" fmla="*/ 95 h 30838"/>
            <a:gd name="connsiteX0" fmla="*/ 0 w 194073"/>
            <a:gd name="connsiteY0" fmla="*/ 9950 h 30916"/>
            <a:gd name="connsiteX1" fmla="*/ 28370 w 194073"/>
            <a:gd name="connsiteY1" fmla="*/ 30756 h 30916"/>
            <a:gd name="connsiteX2" fmla="*/ 67999 w 194073"/>
            <a:gd name="connsiteY2" fmla="*/ 386 h 30916"/>
            <a:gd name="connsiteX3" fmla="*/ 194064 w 194073"/>
            <a:gd name="connsiteY3" fmla="*/ 95 h 3091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94073" h="30916">
              <a:moveTo>
                <a:pt x="0" y="9950"/>
              </a:moveTo>
              <a:cubicBezTo>
                <a:pt x="1307" y="10439"/>
                <a:pt x="17153" y="33027"/>
                <a:pt x="28370" y="30756"/>
              </a:cubicBezTo>
              <a:cubicBezTo>
                <a:pt x="33591" y="29699"/>
                <a:pt x="65002" y="431"/>
                <a:pt x="67999" y="386"/>
              </a:cubicBezTo>
              <a:cubicBezTo>
                <a:pt x="74366" y="290"/>
                <a:pt x="195305" y="-203"/>
                <a:pt x="194064" y="95"/>
              </a:cubicBezTo>
            </a:path>
          </a:pathLst>
        </a:cu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95250</xdr:colOff>
      <xdr:row>18</xdr:row>
      <xdr:rowOff>19050</xdr:rowOff>
    </xdr:from>
    <xdr:to>
      <xdr:col>10</xdr:col>
      <xdr:colOff>2198370</xdr:colOff>
      <xdr:row>18</xdr:row>
      <xdr:rowOff>19050</xdr:rowOff>
    </xdr:to>
    <xdr:cxnSp macro="">
      <xdr:nvCxnSpPr>
        <xdr:cNvPr id="12" name="Straight Connector 11"/>
        <xdr:cNvCxnSpPr/>
      </xdr:nvCxnSpPr>
      <xdr:spPr>
        <a:xfrm>
          <a:off x="5610225" y="3581400"/>
          <a:ext cx="7315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28578</xdr:colOff>
      <xdr:row>18</xdr:row>
      <xdr:rowOff>19050</xdr:rowOff>
    </xdr:from>
    <xdr:to>
      <xdr:col>10</xdr:col>
      <xdr:colOff>190500</xdr:colOff>
      <xdr:row>18</xdr:row>
      <xdr:rowOff>201930</xdr:rowOff>
    </xdr:to>
    <xdr:sp macro="" textlink="">
      <xdr:nvSpPr>
        <xdr:cNvPr id="13" name="Freeform 12"/>
        <xdr:cNvSpPr/>
      </xdr:nvSpPr>
      <xdr:spPr>
        <a:xfrm>
          <a:off x="5543553" y="3581400"/>
          <a:ext cx="161922" cy="173355"/>
        </a:xfrm>
        <a:custGeom>
          <a:avLst/>
          <a:gdLst>
            <a:gd name="connsiteX0" fmla="*/ 0 w 285750"/>
            <a:gd name="connsiteY0" fmla="*/ 0 h 48346"/>
            <a:gd name="connsiteX1" fmla="*/ 104775 w 285750"/>
            <a:gd name="connsiteY1" fmla="*/ 9525 h 48346"/>
            <a:gd name="connsiteX2" fmla="*/ 142875 w 285750"/>
            <a:gd name="connsiteY2" fmla="*/ 28575 h 48346"/>
            <a:gd name="connsiteX3" fmla="*/ 190500 w 285750"/>
            <a:gd name="connsiteY3" fmla="*/ 38100 h 48346"/>
            <a:gd name="connsiteX4" fmla="*/ 285750 w 285750"/>
            <a:gd name="connsiteY4" fmla="*/ 47625 h 48346"/>
            <a:gd name="connsiteX0" fmla="*/ 0 w 290334"/>
            <a:gd name="connsiteY0" fmla="*/ 37557 h 39169"/>
            <a:gd name="connsiteX1" fmla="*/ 109359 w 290334"/>
            <a:gd name="connsiteY1" fmla="*/ 348 h 39169"/>
            <a:gd name="connsiteX2" fmla="*/ 147459 w 290334"/>
            <a:gd name="connsiteY2" fmla="*/ 19398 h 39169"/>
            <a:gd name="connsiteX3" fmla="*/ 195084 w 290334"/>
            <a:gd name="connsiteY3" fmla="*/ 28923 h 39169"/>
            <a:gd name="connsiteX4" fmla="*/ 290334 w 290334"/>
            <a:gd name="connsiteY4" fmla="*/ 38448 h 39169"/>
            <a:gd name="connsiteX0" fmla="*/ 0 w 310199"/>
            <a:gd name="connsiteY0" fmla="*/ 10973 h 38907"/>
            <a:gd name="connsiteX1" fmla="*/ 129224 w 310199"/>
            <a:gd name="connsiteY1" fmla="*/ 86 h 38907"/>
            <a:gd name="connsiteX2" fmla="*/ 167324 w 310199"/>
            <a:gd name="connsiteY2" fmla="*/ 19136 h 38907"/>
            <a:gd name="connsiteX3" fmla="*/ 214949 w 310199"/>
            <a:gd name="connsiteY3" fmla="*/ 28661 h 38907"/>
            <a:gd name="connsiteX4" fmla="*/ 310199 w 310199"/>
            <a:gd name="connsiteY4" fmla="*/ 38186 h 38907"/>
            <a:gd name="connsiteX0" fmla="*/ 0 w 310199"/>
            <a:gd name="connsiteY0" fmla="*/ 0 h 27934"/>
            <a:gd name="connsiteX1" fmla="*/ 57404 w 310199"/>
            <a:gd name="connsiteY1" fmla="*/ 26178 h 27934"/>
            <a:gd name="connsiteX2" fmla="*/ 167324 w 310199"/>
            <a:gd name="connsiteY2" fmla="*/ 8163 h 27934"/>
            <a:gd name="connsiteX3" fmla="*/ 214949 w 310199"/>
            <a:gd name="connsiteY3" fmla="*/ 17688 h 27934"/>
            <a:gd name="connsiteX4" fmla="*/ 310199 w 310199"/>
            <a:gd name="connsiteY4" fmla="*/ 27213 h 27934"/>
            <a:gd name="connsiteX0" fmla="*/ 0 w 310199"/>
            <a:gd name="connsiteY0" fmla="*/ 15525 h 42738"/>
            <a:gd name="connsiteX1" fmla="*/ 57404 w 310199"/>
            <a:gd name="connsiteY1" fmla="*/ 41703 h 42738"/>
            <a:gd name="connsiteX2" fmla="*/ 109257 w 310199"/>
            <a:gd name="connsiteY2" fmla="*/ 52 h 42738"/>
            <a:gd name="connsiteX3" fmla="*/ 214949 w 310199"/>
            <a:gd name="connsiteY3" fmla="*/ 33213 h 42738"/>
            <a:gd name="connsiteX4" fmla="*/ 310199 w 310199"/>
            <a:gd name="connsiteY4" fmla="*/ 42738 h 42738"/>
            <a:gd name="connsiteX0" fmla="*/ 0 w 345345"/>
            <a:gd name="connsiteY0" fmla="*/ 15517 h 41877"/>
            <a:gd name="connsiteX1" fmla="*/ 57404 w 345345"/>
            <a:gd name="connsiteY1" fmla="*/ 41695 h 41877"/>
            <a:gd name="connsiteX2" fmla="*/ 109257 w 345345"/>
            <a:gd name="connsiteY2" fmla="*/ 44 h 41877"/>
            <a:gd name="connsiteX3" fmla="*/ 214949 w 345345"/>
            <a:gd name="connsiteY3" fmla="*/ 33205 h 41877"/>
            <a:gd name="connsiteX4" fmla="*/ 345345 w 345345"/>
            <a:gd name="connsiteY4" fmla="*/ 4053 h 41877"/>
            <a:gd name="connsiteX0" fmla="*/ 0 w 345345"/>
            <a:gd name="connsiteY0" fmla="*/ 17238 h 43598"/>
            <a:gd name="connsiteX1" fmla="*/ 57404 w 345345"/>
            <a:gd name="connsiteY1" fmla="*/ 43416 h 43598"/>
            <a:gd name="connsiteX2" fmla="*/ 109257 w 345345"/>
            <a:gd name="connsiteY2" fmla="*/ 1765 h 43598"/>
            <a:gd name="connsiteX3" fmla="*/ 233286 w 345345"/>
            <a:gd name="connsiteY3" fmla="*/ 7530 h 43598"/>
            <a:gd name="connsiteX4" fmla="*/ 345345 w 345345"/>
            <a:gd name="connsiteY4" fmla="*/ 5774 h 43598"/>
            <a:gd name="connsiteX0" fmla="*/ 0 w 345345"/>
            <a:gd name="connsiteY0" fmla="*/ 18006 h 44366"/>
            <a:gd name="connsiteX1" fmla="*/ 57404 w 345345"/>
            <a:gd name="connsiteY1" fmla="*/ 44184 h 44366"/>
            <a:gd name="connsiteX2" fmla="*/ 109257 w 345345"/>
            <a:gd name="connsiteY2" fmla="*/ 2533 h 44366"/>
            <a:gd name="connsiteX3" fmla="*/ 233286 w 345345"/>
            <a:gd name="connsiteY3" fmla="*/ 8298 h 44366"/>
            <a:gd name="connsiteX4" fmla="*/ 345345 w 345345"/>
            <a:gd name="connsiteY4" fmla="*/ 6542 h 44366"/>
            <a:gd name="connsiteX0" fmla="*/ 0 w 345345"/>
            <a:gd name="connsiteY0" fmla="*/ 17204 h 43564"/>
            <a:gd name="connsiteX1" fmla="*/ 57404 w 345345"/>
            <a:gd name="connsiteY1" fmla="*/ 43382 h 43564"/>
            <a:gd name="connsiteX2" fmla="*/ 109257 w 345345"/>
            <a:gd name="connsiteY2" fmla="*/ 1731 h 43564"/>
            <a:gd name="connsiteX3" fmla="*/ 233286 w 345345"/>
            <a:gd name="connsiteY3" fmla="*/ 7496 h 43564"/>
            <a:gd name="connsiteX4" fmla="*/ 345345 w 345345"/>
            <a:gd name="connsiteY4" fmla="*/ 5740 h 43564"/>
            <a:gd name="connsiteX0" fmla="*/ 0 w 345345"/>
            <a:gd name="connsiteY0" fmla="*/ 18331 h 44691"/>
            <a:gd name="connsiteX1" fmla="*/ 57404 w 345345"/>
            <a:gd name="connsiteY1" fmla="*/ 44509 h 44691"/>
            <a:gd name="connsiteX2" fmla="*/ 109257 w 345345"/>
            <a:gd name="connsiteY2" fmla="*/ 2858 h 44691"/>
            <a:gd name="connsiteX3" fmla="*/ 233286 w 345345"/>
            <a:gd name="connsiteY3" fmla="*/ 3788 h 44691"/>
            <a:gd name="connsiteX4" fmla="*/ 345345 w 345345"/>
            <a:gd name="connsiteY4" fmla="*/ 6867 h 44691"/>
            <a:gd name="connsiteX0" fmla="*/ 0 w 345345"/>
            <a:gd name="connsiteY0" fmla="*/ 17612 h 43972"/>
            <a:gd name="connsiteX1" fmla="*/ 57404 w 345345"/>
            <a:gd name="connsiteY1" fmla="*/ 43790 h 43972"/>
            <a:gd name="connsiteX2" fmla="*/ 109257 w 345345"/>
            <a:gd name="connsiteY2" fmla="*/ 2139 h 43972"/>
            <a:gd name="connsiteX3" fmla="*/ 345345 w 345345"/>
            <a:gd name="connsiteY3" fmla="*/ 6148 h 43972"/>
            <a:gd name="connsiteX0" fmla="*/ 0 w 354513"/>
            <a:gd name="connsiteY0" fmla="*/ 15726 h 42086"/>
            <a:gd name="connsiteX1" fmla="*/ 57404 w 354513"/>
            <a:gd name="connsiteY1" fmla="*/ 41904 h 42086"/>
            <a:gd name="connsiteX2" fmla="*/ 109257 w 354513"/>
            <a:gd name="connsiteY2" fmla="*/ 253 h 42086"/>
            <a:gd name="connsiteX3" fmla="*/ 354513 w 354513"/>
            <a:gd name="connsiteY3" fmla="*/ 23600 h 42086"/>
            <a:gd name="connsiteX0" fmla="*/ 0 w 354513"/>
            <a:gd name="connsiteY0" fmla="*/ 4097 h 30286"/>
            <a:gd name="connsiteX1" fmla="*/ 57404 w 354513"/>
            <a:gd name="connsiteY1" fmla="*/ 30275 h 30286"/>
            <a:gd name="connsiteX2" fmla="*/ 90920 w 354513"/>
            <a:gd name="connsiteY2" fmla="*/ 442 h 30286"/>
            <a:gd name="connsiteX3" fmla="*/ 354513 w 354513"/>
            <a:gd name="connsiteY3" fmla="*/ 11971 h 30286"/>
            <a:gd name="connsiteX0" fmla="*/ 0 w 281165"/>
            <a:gd name="connsiteY0" fmla="*/ 5332 h 31521"/>
            <a:gd name="connsiteX1" fmla="*/ 57404 w 281165"/>
            <a:gd name="connsiteY1" fmla="*/ 31510 h 31521"/>
            <a:gd name="connsiteX2" fmla="*/ 90920 w 281165"/>
            <a:gd name="connsiteY2" fmla="*/ 1677 h 31521"/>
            <a:gd name="connsiteX3" fmla="*/ 281165 w 281165"/>
            <a:gd name="connsiteY3" fmla="*/ 4074 h 31521"/>
            <a:gd name="connsiteX0" fmla="*/ 0 w 281165"/>
            <a:gd name="connsiteY0" fmla="*/ 5525 h 34399"/>
            <a:gd name="connsiteX1" fmla="*/ 42123 w 281165"/>
            <a:gd name="connsiteY1" fmla="*/ 34389 h 34399"/>
            <a:gd name="connsiteX2" fmla="*/ 90920 w 281165"/>
            <a:gd name="connsiteY2" fmla="*/ 1870 h 34399"/>
            <a:gd name="connsiteX3" fmla="*/ 281165 w 281165"/>
            <a:gd name="connsiteY3" fmla="*/ 4267 h 34399"/>
            <a:gd name="connsiteX0" fmla="*/ 0 w 281165"/>
            <a:gd name="connsiteY0" fmla="*/ 6586 h 35460"/>
            <a:gd name="connsiteX1" fmla="*/ 42123 w 281165"/>
            <a:gd name="connsiteY1" fmla="*/ 35450 h 35460"/>
            <a:gd name="connsiteX2" fmla="*/ 90920 w 281165"/>
            <a:gd name="connsiteY2" fmla="*/ 2931 h 35460"/>
            <a:gd name="connsiteX3" fmla="*/ 281165 w 281165"/>
            <a:gd name="connsiteY3" fmla="*/ 2105 h 35460"/>
            <a:gd name="connsiteX0" fmla="*/ 0 w 281165"/>
            <a:gd name="connsiteY0" fmla="*/ 5414 h 34279"/>
            <a:gd name="connsiteX1" fmla="*/ 42123 w 281165"/>
            <a:gd name="connsiteY1" fmla="*/ 34278 h 34279"/>
            <a:gd name="connsiteX2" fmla="*/ 80224 w 281165"/>
            <a:gd name="connsiteY2" fmla="*/ 3908 h 34279"/>
            <a:gd name="connsiteX3" fmla="*/ 281165 w 281165"/>
            <a:gd name="connsiteY3" fmla="*/ 933 h 34279"/>
            <a:gd name="connsiteX0" fmla="*/ 0 w 281165"/>
            <a:gd name="connsiteY0" fmla="*/ 4646 h 33511"/>
            <a:gd name="connsiteX1" fmla="*/ 42123 w 281165"/>
            <a:gd name="connsiteY1" fmla="*/ 33510 h 33511"/>
            <a:gd name="connsiteX2" fmla="*/ 80224 w 281165"/>
            <a:gd name="connsiteY2" fmla="*/ 3140 h 33511"/>
            <a:gd name="connsiteX3" fmla="*/ 281165 w 281165"/>
            <a:gd name="connsiteY3" fmla="*/ 165 h 33511"/>
            <a:gd name="connsiteX0" fmla="*/ 0 w 281165"/>
            <a:gd name="connsiteY0" fmla="*/ 4631 h 33496"/>
            <a:gd name="connsiteX1" fmla="*/ 42123 w 281165"/>
            <a:gd name="connsiteY1" fmla="*/ 33495 h 33496"/>
            <a:gd name="connsiteX2" fmla="*/ 80224 w 281165"/>
            <a:gd name="connsiteY2" fmla="*/ 3125 h 33496"/>
            <a:gd name="connsiteX3" fmla="*/ 281165 w 281165"/>
            <a:gd name="connsiteY3" fmla="*/ 150 h 33496"/>
            <a:gd name="connsiteX0" fmla="*/ 0 w 281165"/>
            <a:gd name="connsiteY0" fmla="*/ 4631 h 33496"/>
            <a:gd name="connsiteX1" fmla="*/ 42123 w 281165"/>
            <a:gd name="connsiteY1" fmla="*/ 33495 h 33496"/>
            <a:gd name="connsiteX2" fmla="*/ 80224 w 281165"/>
            <a:gd name="connsiteY2" fmla="*/ 3125 h 33496"/>
            <a:gd name="connsiteX3" fmla="*/ 281165 w 281165"/>
            <a:gd name="connsiteY3" fmla="*/ 150 h 33496"/>
            <a:gd name="connsiteX0" fmla="*/ 0 w 281165"/>
            <a:gd name="connsiteY0" fmla="*/ 3681 h 32546"/>
            <a:gd name="connsiteX1" fmla="*/ 42123 w 281165"/>
            <a:gd name="connsiteY1" fmla="*/ 32545 h 32546"/>
            <a:gd name="connsiteX2" fmla="*/ 80224 w 281165"/>
            <a:gd name="connsiteY2" fmla="*/ 2175 h 32546"/>
            <a:gd name="connsiteX3" fmla="*/ 281165 w 281165"/>
            <a:gd name="connsiteY3" fmla="*/ 2960 h 32546"/>
            <a:gd name="connsiteX0" fmla="*/ 0 w 281165"/>
            <a:gd name="connsiteY0" fmla="*/ 4283 h 33148"/>
            <a:gd name="connsiteX1" fmla="*/ 42123 w 281165"/>
            <a:gd name="connsiteY1" fmla="*/ 33147 h 33148"/>
            <a:gd name="connsiteX2" fmla="*/ 80224 w 281165"/>
            <a:gd name="connsiteY2" fmla="*/ 2777 h 33148"/>
            <a:gd name="connsiteX3" fmla="*/ 281165 w 281165"/>
            <a:gd name="connsiteY3" fmla="*/ 1950 h 33148"/>
            <a:gd name="connsiteX0" fmla="*/ 0 w 281165"/>
            <a:gd name="connsiteY0" fmla="*/ 4283 h 33148"/>
            <a:gd name="connsiteX1" fmla="*/ 42123 w 281165"/>
            <a:gd name="connsiteY1" fmla="*/ 33147 h 33148"/>
            <a:gd name="connsiteX2" fmla="*/ 80224 w 281165"/>
            <a:gd name="connsiteY2" fmla="*/ 2777 h 33148"/>
            <a:gd name="connsiteX3" fmla="*/ 281165 w 281165"/>
            <a:gd name="connsiteY3" fmla="*/ 1950 h 33148"/>
            <a:gd name="connsiteX0" fmla="*/ 0 w 233795"/>
            <a:gd name="connsiteY0" fmla="*/ 4064 h 32929"/>
            <a:gd name="connsiteX1" fmla="*/ 42123 w 233795"/>
            <a:gd name="connsiteY1" fmla="*/ 32928 h 32929"/>
            <a:gd name="connsiteX2" fmla="*/ 80224 w 233795"/>
            <a:gd name="connsiteY2" fmla="*/ 2558 h 32929"/>
            <a:gd name="connsiteX3" fmla="*/ 233795 w 233795"/>
            <a:gd name="connsiteY3" fmla="*/ 2268 h 32929"/>
            <a:gd name="connsiteX0" fmla="*/ 0 w 241435"/>
            <a:gd name="connsiteY0" fmla="*/ 3681 h 32546"/>
            <a:gd name="connsiteX1" fmla="*/ 42123 w 241435"/>
            <a:gd name="connsiteY1" fmla="*/ 32545 h 32546"/>
            <a:gd name="connsiteX2" fmla="*/ 80224 w 241435"/>
            <a:gd name="connsiteY2" fmla="*/ 2175 h 32546"/>
            <a:gd name="connsiteX3" fmla="*/ 241435 w 241435"/>
            <a:gd name="connsiteY3" fmla="*/ 2959 h 32546"/>
            <a:gd name="connsiteX0" fmla="*/ 0 w 241435"/>
            <a:gd name="connsiteY0" fmla="*/ 3681 h 32546"/>
            <a:gd name="connsiteX1" fmla="*/ 42123 w 241435"/>
            <a:gd name="connsiteY1" fmla="*/ 32545 h 32546"/>
            <a:gd name="connsiteX2" fmla="*/ 80224 w 241435"/>
            <a:gd name="connsiteY2" fmla="*/ 2175 h 32546"/>
            <a:gd name="connsiteX3" fmla="*/ 241435 w 241435"/>
            <a:gd name="connsiteY3" fmla="*/ 2959 h 32546"/>
            <a:gd name="connsiteX0" fmla="*/ 0 w 241435"/>
            <a:gd name="connsiteY0" fmla="*/ 3681 h 32546"/>
            <a:gd name="connsiteX1" fmla="*/ 42123 w 241435"/>
            <a:gd name="connsiteY1" fmla="*/ 32545 h 32546"/>
            <a:gd name="connsiteX2" fmla="*/ 80224 w 241435"/>
            <a:gd name="connsiteY2" fmla="*/ 2175 h 32546"/>
            <a:gd name="connsiteX3" fmla="*/ 241435 w 241435"/>
            <a:gd name="connsiteY3" fmla="*/ 2959 h 32546"/>
            <a:gd name="connsiteX0" fmla="*/ 0 w 241435"/>
            <a:gd name="connsiteY0" fmla="*/ 3863 h 32728"/>
            <a:gd name="connsiteX1" fmla="*/ 42123 w 241435"/>
            <a:gd name="connsiteY1" fmla="*/ 32727 h 32728"/>
            <a:gd name="connsiteX2" fmla="*/ 80224 w 241435"/>
            <a:gd name="connsiteY2" fmla="*/ 2357 h 32728"/>
            <a:gd name="connsiteX3" fmla="*/ 241435 w 241435"/>
            <a:gd name="connsiteY3" fmla="*/ 2604 h 32728"/>
            <a:gd name="connsiteX0" fmla="*/ 0 w 241435"/>
            <a:gd name="connsiteY0" fmla="*/ 3863 h 32728"/>
            <a:gd name="connsiteX1" fmla="*/ 42123 w 241435"/>
            <a:gd name="connsiteY1" fmla="*/ 32727 h 32728"/>
            <a:gd name="connsiteX2" fmla="*/ 80224 w 241435"/>
            <a:gd name="connsiteY2" fmla="*/ 2357 h 32728"/>
            <a:gd name="connsiteX3" fmla="*/ 241435 w 241435"/>
            <a:gd name="connsiteY3" fmla="*/ 2604 h 32728"/>
            <a:gd name="connsiteX0" fmla="*/ 0 w 241435"/>
            <a:gd name="connsiteY0" fmla="*/ 3863 h 32728"/>
            <a:gd name="connsiteX1" fmla="*/ 42123 w 241435"/>
            <a:gd name="connsiteY1" fmla="*/ 32727 h 32728"/>
            <a:gd name="connsiteX2" fmla="*/ 81752 w 241435"/>
            <a:gd name="connsiteY2" fmla="*/ 2357 h 32728"/>
            <a:gd name="connsiteX3" fmla="*/ 241435 w 241435"/>
            <a:gd name="connsiteY3" fmla="*/ 2604 h 32728"/>
            <a:gd name="connsiteX0" fmla="*/ 0 w 241435"/>
            <a:gd name="connsiteY0" fmla="*/ 2205 h 31070"/>
            <a:gd name="connsiteX1" fmla="*/ 42123 w 241435"/>
            <a:gd name="connsiteY1" fmla="*/ 31069 h 31070"/>
            <a:gd name="connsiteX2" fmla="*/ 81752 w 241435"/>
            <a:gd name="connsiteY2" fmla="*/ 699 h 31070"/>
            <a:gd name="connsiteX3" fmla="*/ 241435 w 241435"/>
            <a:gd name="connsiteY3" fmla="*/ 946 h 31070"/>
            <a:gd name="connsiteX0" fmla="*/ 0 w 241435"/>
            <a:gd name="connsiteY0" fmla="*/ 2273 h 31138"/>
            <a:gd name="connsiteX1" fmla="*/ 42123 w 241435"/>
            <a:gd name="connsiteY1" fmla="*/ 31137 h 31138"/>
            <a:gd name="connsiteX2" fmla="*/ 81752 w 241435"/>
            <a:gd name="connsiteY2" fmla="*/ 767 h 31138"/>
            <a:gd name="connsiteX3" fmla="*/ 241435 w 241435"/>
            <a:gd name="connsiteY3" fmla="*/ 1014 h 31138"/>
            <a:gd name="connsiteX0" fmla="*/ 0 w 241435"/>
            <a:gd name="connsiteY0" fmla="*/ 2273 h 31138"/>
            <a:gd name="connsiteX1" fmla="*/ 42123 w 241435"/>
            <a:gd name="connsiteY1" fmla="*/ 31137 h 31138"/>
            <a:gd name="connsiteX2" fmla="*/ 81752 w 241435"/>
            <a:gd name="connsiteY2" fmla="*/ 767 h 31138"/>
            <a:gd name="connsiteX3" fmla="*/ 241435 w 241435"/>
            <a:gd name="connsiteY3" fmla="*/ 1014 h 31138"/>
            <a:gd name="connsiteX0" fmla="*/ 0 w 267412"/>
            <a:gd name="connsiteY0" fmla="*/ 3863 h 32728"/>
            <a:gd name="connsiteX1" fmla="*/ 42123 w 267412"/>
            <a:gd name="connsiteY1" fmla="*/ 32727 h 32728"/>
            <a:gd name="connsiteX2" fmla="*/ 81752 w 267412"/>
            <a:gd name="connsiteY2" fmla="*/ 2357 h 32728"/>
            <a:gd name="connsiteX3" fmla="*/ 267412 w 267412"/>
            <a:gd name="connsiteY3" fmla="*/ 2604 h 32728"/>
            <a:gd name="connsiteX0" fmla="*/ 0 w 203233"/>
            <a:gd name="connsiteY0" fmla="*/ 3514 h 32379"/>
            <a:gd name="connsiteX1" fmla="*/ 42123 w 203233"/>
            <a:gd name="connsiteY1" fmla="*/ 32378 h 32379"/>
            <a:gd name="connsiteX2" fmla="*/ 81752 w 203233"/>
            <a:gd name="connsiteY2" fmla="*/ 2008 h 32379"/>
            <a:gd name="connsiteX3" fmla="*/ 203233 w 203233"/>
            <a:gd name="connsiteY3" fmla="*/ 3329 h 32379"/>
            <a:gd name="connsiteX0" fmla="*/ 0 w 209345"/>
            <a:gd name="connsiteY0" fmla="*/ 3514 h 32379"/>
            <a:gd name="connsiteX1" fmla="*/ 42123 w 209345"/>
            <a:gd name="connsiteY1" fmla="*/ 32378 h 32379"/>
            <a:gd name="connsiteX2" fmla="*/ 81752 w 209345"/>
            <a:gd name="connsiteY2" fmla="*/ 2008 h 32379"/>
            <a:gd name="connsiteX3" fmla="*/ 209345 w 209345"/>
            <a:gd name="connsiteY3" fmla="*/ 3329 h 32379"/>
            <a:gd name="connsiteX0" fmla="*/ 0 w 207817"/>
            <a:gd name="connsiteY0" fmla="*/ 4063 h 32928"/>
            <a:gd name="connsiteX1" fmla="*/ 42123 w 207817"/>
            <a:gd name="connsiteY1" fmla="*/ 32927 h 32928"/>
            <a:gd name="connsiteX2" fmla="*/ 81752 w 207817"/>
            <a:gd name="connsiteY2" fmla="*/ 2557 h 32928"/>
            <a:gd name="connsiteX3" fmla="*/ 207817 w 207817"/>
            <a:gd name="connsiteY3" fmla="*/ 2266 h 32928"/>
            <a:gd name="connsiteX0" fmla="*/ 0 w 207828"/>
            <a:gd name="connsiteY0" fmla="*/ 3927 h 32792"/>
            <a:gd name="connsiteX1" fmla="*/ 42123 w 207828"/>
            <a:gd name="connsiteY1" fmla="*/ 32791 h 32792"/>
            <a:gd name="connsiteX2" fmla="*/ 81752 w 207828"/>
            <a:gd name="connsiteY2" fmla="*/ 2421 h 32792"/>
            <a:gd name="connsiteX3" fmla="*/ 207817 w 207828"/>
            <a:gd name="connsiteY3" fmla="*/ 2130 h 32792"/>
            <a:gd name="connsiteX0" fmla="*/ 0 w 207828"/>
            <a:gd name="connsiteY0" fmla="*/ 3927 h 32792"/>
            <a:gd name="connsiteX1" fmla="*/ 42123 w 207828"/>
            <a:gd name="connsiteY1" fmla="*/ 32791 h 32792"/>
            <a:gd name="connsiteX2" fmla="*/ 81752 w 207828"/>
            <a:gd name="connsiteY2" fmla="*/ 2421 h 32792"/>
            <a:gd name="connsiteX3" fmla="*/ 207817 w 207828"/>
            <a:gd name="connsiteY3" fmla="*/ 2130 h 32792"/>
            <a:gd name="connsiteX0" fmla="*/ 0 w 207828"/>
            <a:gd name="connsiteY0" fmla="*/ 3927 h 32824"/>
            <a:gd name="connsiteX1" fmla="*/ 42123 w 207828"/>
            <a:gd name="connsiteY1" fmla="*/ 32791 h 32824"/>
            <a:gd name="connsiteX2" fmla="*/ 81752 w 207828"/>
            <a:gd name="connsiteY2" fmla="*/ 2421 h 32824"/>
            <a:gd name="connsiteX3" fmla="*/ 207817 w 207828"/>
            <a:gd name="connsiteY3" fmla="*/ 2130 h 32824"/>
            <a:gd name="connsiteX0" fmla="*/ 0 w 207828"/>
            <a:gd name="connsiteY0" fmla="*/ 3927 h 32824"/>
            <a:gd name="connsiteX1" fmla="*/ 42123 w 207828"/>
            <a:gd name="connsiteY1" fmla="*/ 32791 h 32824"/>
            <a:gd name="connsiteX2" fmla="*/ 81752 w 207828"/>
            <a:gd name="connsiteY2" fmla="*/ 2421 h 32824"/>
            <a:gd name="connsiteX3" fmla="*/ 207817 w 207828"/>
            <a:gd name="connsiteY3" fmla="*/ 2130 h 32824"/>
            <a:gd name="connsiteX0" fmla="*/ 0 w 207826"/>
            <a:gd name="connsiteY0" fmla="*/ 2282 h 31179"/>
            <a:gd name="connsiteX1" fmla="*/ 42123 w 207826"/>
            <a:gd name="connsiteY1" fmla="*/ 31146 h 31179"/>
            <a:gd name="connsiteX2" fmla="*/ 81752 w 207826"/>
            <a:gd name="connsiteY2" fmla="*/ 776 h 31179"/>
            <a:gd name="connsiteX3" fmla="*/ 207817 w 207826"/>
            <a:gd name="connsiteY3" fmla="*/ 485 h 31179"/>
            <a:gd name="connsiteX0" fmla="*/ 0 w 207826"/>
            <a:gd name="connsiteY0" fmla="*/ 1892 h 30789"/>
            <a:gd name="connsiteX1" fmla="*/ 42123 w 207826"/>
            <a:gd name="connsiteY1" fmla="*/ 30756 h 30789"/>
            <a:gd name="connsiteX2" fmla="*/ 81752 w 207826"/>
            <a:gd name="connsiteY2" fmla="*/ 386 h 30789"/>
            <a:gd name="connsiteX3" fmla="*/ 207817 w 207826"/>
            <a:gd name="connsiteY3" fmla="*/ 95 h 30789"/>
            <a:gd name="connsiteX0" fmla="*/ 0 w 194073"/>
            <a:gd name="connsiteY0" fmla="*/ 9950 h 30838"/>
            <a:gd name="connsiteX1" fmla="*/ 28370 w 194073"/>
            <a:gd name="connsiteY1" fmla="*/ 30756 h 30838"/>
            <a:gd name="connsiteX2" fmla="*/ 67999 w 194073"/>
            <a:gd name="connsiteY2" fmla="*/ 386 h 30838"/>
            <a:gd name="connsiteX3" fmla="*/ 194064 w 194073"/>
            <a:gd name="connsiteY3" fmla="*/ 95 h 30838"/>
            <a:gd name="connsiteX0" fmla="*/ 0 w 194073"/>
            <a:gd name="connsiteY0" fmla="*/ 9950 h 30916"/>
            <a:gd name="connsiteX1" fmla="*/ 28370 w 194073"/>
            <a:gd name="connsiteY1" fmla="*/ 30756 h 30916"/>
            <a:gd name="connsiteX2" fmla="*/ 67999 w 194073"/>
            <a:gd name="connsiteY2" fmla="*/ 386 h 30916"/>
            <a:gd name="connsiteX3" fmla="*/ 194064 w 194073"/>
            <a:gd name="connsiteY3" fmla="*/ 95 h 3091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94073" h="30916">
              <a:moveTo>
                <a:pt x="0" y="9950"/>
              </a:moveTo>
              <a:cubicBezTo>
                <a:pt x="1307" y="10439"/>
                <a:pt x="17153" y="33027"/>
                <a:pt x="28370" y="30756"/>
              </a:cubicBezTo>
              <a:cubicBezTo>
                <a:pt x="33591" y="29699"/>
                <a:pt x="65002" y="431"/>
                <a:pt x="67999" y="386"/>
              </a:cubicBezTo>
              <a:cubicBezTo>
                <a:pt x="74366" y="290"/>
                <a:pt x="195305" y="-203"/>
                <a:pt x="194064" y="95"/>
              </a:cubicBezTo>
            </a:path>
          </a:pathLst>
        </a:cu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9525</xdr:colOff>
      <xdr:row>6</xdr:row>
      <xdr:rowOff>9525</xdr:rowOff>
    </xdr:from>
    <xdr:to>
      <xdr:col>10</xdr:col>
      <xdr:colOff>2204085</xdr:colOff>
      <xdr:row>6</xdr:row>
      <xdr:rowOff>9525</xdr:rowOff>
    </xdr:to>
    <xdr:cxnSp macro="">
      <xdr:nvCxnSpPr>
        <xdr:cNvPr id="14" name="Straight Connector 13"/>
        <xdr:cNvCxnSpPr/>
      </xdr:nvCxnSpPr>
      <xdr:spPr>
        <a:xfrm flipH="1" flipV="1">
          <a:off x="5524500" y="1209675"/>
          <a:ext cx="82296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19050</xdr:colOff>
      <xdr:row>9</xdr:row>
      <xdr:rowOff>0</xdr:rowOff>
    </xdr:from>
    <xdr:to>
      <xdr:col>10</xdr:col>
      <xdr:colOff>2213610</xdr:colOff>
      <xdr:row>9</xdr:row>
      <xdr:rowOff>0</xdr:rowOff>
    </xdr:to>
    <xdr:cxnSp macro="">
      <xdr:nvCxnSpPr>
        <xdr:cNvPr id="15" name="Straight Connector 14"/>
        <xdr:cNvCxnSpPr/>
      </xdr:nvCxnSpPr>
      <xdr:spPr>
        <a:xfrm flipH="1" flipV="1">
          <a:off x="5534025" y="1809750"/>
          <a:ext cx="81343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19050</xdr:colOff>
      <xdr:row>11</xdr:row>
      <xdr:rowOff>180975</xdr:rowOff>
    </xdr:from>
    <xdr:to>
      <xdr:col>10</xdr:col>
      <xdr:colOff>2213610</xdr:colOff>
      <xdr:row>11</xdr:row>
      <xdr:rowOff>180975</xdr:rowOff>
    </xdr:to>
    <xdr:cxnSp macro="">
      <xdr:nvCxnSpPr>
        <xdr:cNvPr id="16" name="Straight Connector 15"/>
        <xdr:cNvCxnSpPr/>
      </xdr:nvCxnSpPr>
      <xdr:spPr>
        <a:xfrm flipH="1" flipV="1">
          <a:off x="5534025" y="2409825"/>
          <a:ext cx="81343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19050</xdr:colOff>
      <xdr:row>14</xdr:row>
      <xdr:rowOff>180975</xdr:rowOff>
    </xdr:from>
    <xdr:to>
      <xdr:col>10</xdr:col>
      <xdr:colOff>2213610</xdr:colOff>
      <xdr:row>14</xdr:row>
      <xdr:rowOff>180975</xdr:rowOff>
    </xdr:to>
    <xdr:cxnSp macro="">
      <xdr:nvCxnSpPr>
        <xdr:cNvPr id="17" name="Straight Connector 16"/>
        <xdr:cNvCxnSpPr/>
      </xdr:nvCxnSpPr>
      <xdr:spPr>
        <a:xfrm flipH="1" flipV="1">
          <a:off x="5534025" y="2981325"/>
          <a:ext cx="81343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19050</xdr:colOff>
      <xdr:row>17</xdr:row>
      <xdr:rowOff>180975</xdr:rowOff>
    </xdr:from>
    <xdr:to>
      <xdr:col>10</xdr:col>
      <xdr:colOff>2213610</xdr:colOff>
      <xdr:row>17</xdr:row>
      <xdr:rowOff>180975</xdr:rowOff>
    </xdr:to>
    <xdr:cxnSp macro="">
      <xdr:nvCxnSpPr>
        <xdr:cNvPr id="18" name="Straight Connector 17"/>
        <xdr:cNvCxnSpPr/>
      </xdr:nvCxnSpPr>
      <xdr:spPr>
        <a:xfrm flipH="1" flipV="1">
          <a:off x="5534025" y="3552825"/>
          <a:ext cx="81343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9525</xdr:colOff>
      <xdr:row>21</xdr:row>
      <xdr:rowOff>0</xdr:rowOff>
    </xdr:from>
    <xdr:to>
      <xdr:col>10</xdr:col>
      <xdr:colOff>981075</xdr:colOff>
      <xdr:row>21</xdr:row>
      <xdr:rowOff>0</xdr:rowOff>
    </xdr:to>
    <xdr:cxnSp macro="">
      <xdr:nvCxnSpPr>
        <xdr:cNvPr id="19" name="Straight Connector 18"/>
        <xdr:cNvCxnSpPr/>
      </xdr:nvCxnSpPr>
      <xdr:spPr>
        <a:xfrm flipH="1" flipV="1">
          <a:off x="5524500" y="4133850"/>
          <a:ext cx="8191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7</xdr:row>
      <xdr:rowOff>47625</xdr:rowOff>
    </xdr:from>
    <xdr:ext cx="206595" cy="172227"/>
    <xdr:sp macro="" textlink="">
      <xdr:nvSpPr>
        <xdr:cNvPr id="2" name="TextBox 1"/>
        <xdr:cNvSpPr txBox="1"/>
      </xdr:nvSpPr>
      <xdr:spPr>
        <a:xfrm>
          <a:off x="238125" y="1028700"/>
          <a:ext cx="20659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n-US" sz="1100" i="0">
              <a:latin typeface="Cambria Math" panose="02040503050406030204" pitchFamily="18" charset="0"/>
              <a:ea typeface="Cambria Math" panose="02040503050406030204" pitchFamily="18" charset="0"/>
            </a:rPr>
            <a:t>𝜎</a:t>
          </a:r>
          <a:r>
            <a:rPr lang="en-US" sz="1100" b="0" i="0" baseline="-25000">
              <a:latin typeface="Cambria Math" panose="02040503050406030204" pitchFamily="18" charset="0"/>
              <a:ea typeface="Cambria Math" panose="02040503050406030204" pitchFamily="18" charset="0"/>
            </a:rPr>
            <a:t>𝑏</a:t>
          </a:r>
          <a:r>
            <a:rPr lang="en-US" sz="1100" b="0" i="0" baseline="30000">
              <a:latin typeface="Cambria Math" panose="02040503050406030204" pitchFamily="18" charset="0"/>
              <a:ea typeface="Cambria Math" panose="02040503050406030204" pitchFamily="18" charset="0"/>
            </a:rPr>
            <a:t>2</a:t>
          </a:r>
          <a:endParaRPr lang="en-US" sz="1100" baseline="30000"/>
        </a:p>
      </xdr:txBody>
    </xdr:sp>
    <xdr:clientData/>
  </xdr:oneCellAnchor>
  <xdr:oneCellAnchor>
    <xdr:from>
      <xdr:col>0</xdr:col>
      <xdr:colOff>238125</xdr:colOff>
      <xdr:row>44</xdr:row>
      <xdr:rowOff>47625</xdr:rowOff>
    </xdr:from>
    <xdr:ext cx="196464" cy="172227"/>
    <xdr:sp macro="" textlink="">
      <xdr:nvSpPr>
        <xdr:cNvPr id="3" name="TextBox 2"/>
        <xdr:cNvSpPr txBox="1"/>
      </xdr:nvSpPr>
      <xdr:spPr>
        <a:xfrm>
          <a:off x="238125" y="8134350"/>
          <a:ext cx="196464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n-US" sz="1100" i="0">
              <a:latin typeface="Cambria Math" panose="02040503050406030204" pitchFamily="18" charset="0"/>
              <a:ea typeface="Cambria Math" panose="02040503050406030204" pitchFamily="18" charset="0"/>
            </a:rPr>
            <a:t>𝜎</a:t>
          </a:r>
          <a:r>
            <a:rPr lang="en-US" sz="1100" b="0" i="0" baseline="30000">
              <a:latin typeface="Cambria Math" panose="02040503050406030204" pitchFamily="18" charset="0"/>
              <a:ea typeface="Cambria Math" panose="02040503050406030204" pitchFamily="18" charset="0"/>
            </a:rPr>
            <a:t>2</a:t>
          </a:r>
          <a:r>
            <a:rPr lang="en-US" sz="1100" b="0" i="0" baseline="-25000">
              <a:latin typeface="Cambria Math" panose="02040503050406030204" pitchFamily="18" charset="0"/>
              <a:ea typeface="Cambria Math" panose="02040503050406030204" pitchFamily="18" charset="0"/>
            </a:rPr>
            <a:t>𝑡</a:t>
          </a:r>
          <a:endParaRPr lang="en-US" sz="1100" baseline="-25000"/>
        </a:p>
      </xdr:txBody>
    </xdr:sp>
    <xdr:clientData/>
  </xdr:oneCellAnchor>
  <xdr:oneCellAnchor>
    <xdr:from>
      <xdr:col>18</xdr:col>
      <xdr:colOff>114300</xdr:colOff>
      <xdr:row>64</xdr:row>
      <xdr:rowOff>38100</xdr:rowOff>
    </xdr:from>
    <xdr:ext cx="306559" cy="172227"/>
    <xdr:sp macro="" textlink="">
      <xdr:nvSpPr>
        <xdr:cNvPr id="4" name="TextBox 3"/>
        <xdr:cNvSpPr txBox="1"/>
      </xdr:nvSpPr>
      <xdr:spPr>
        <a:xfrm>
          <a:off x="7620000" y="11963400"/>
          <a:ext cx="306559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n-US" sz="1100" i="0">
              <a:latin typeface="Cambria Math" panose="02040503050406030204" pitchFamily="18" charset="0"/>
              <a:ea typeface="Cambria Math" panose="02040503050406030204" pitchFamily="18" charset="0"/>
            </a:rPr>
            <a:t>∑𝜎</a:t>
          </a:r>
          <a:r>
            <a:rPr lang="en-US" sz="1100" b="0" i="0" baseline="-25000">
              <a:latin typeface="Cambria Math" panose="02040503050406030204" pitchFamily="18" charset="0"/>
              <a:ea typeface="Cambria Math" panose="02040503050406030204" pitchFamily="18" charset="0"/>
            </a:rPr>
            <a:t>𝑏</a:t>
          </a:r>
          <a:r>
            <a:rPr lang="en-US" sz="1100" b="0" i="0" baseline="30000">
              <a:latin typeface="Cambria Math" panose="02040503050406030204" pitchFamily="18" charset="0"/>
              <a:ea typeface="Cambria Math" panose="02040503050406030204" pitchFamily="18" charset="0"/>
            </a:rPr>
            <a:t>2</a:t>
          </a:r>
          <a:endParaRPr lang="en-US" sz="1100" baseline="30000"/>
        </a:p>
      </xdr:txBody>
    </xdr:sp>
    <xdr:clientData/>
  </xdr:oneCellAnchor>
  <xdr:oneCellAnchor>
    <xdr:from>
      <xdr:col>18</xdr:col>
      <xdr:colOff>200025</xdr:colOff>
      <xdr:row>65</xdr:row>
      <xdr:rowOff>28575</xdr:rowOff>
    </xdr:from>
    <xdr:ext cx="193002" cy="172227"/>
    <xdr:sp macro="" textlink="">
      <xdr:nvSpPr>
        <xdr:cNvPr id="5" name="TextBox 4"/>
        <xdr:cNvSpPr txBox="1"/>
      </xdr:nvSpPr>
      <xdr:spPr>
        <a:xfrm>
          <a:off x="7705725" y="12144375"/>
          <a:ext cx="193002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n-US" sz="1100" i="0">
              <a:latin typeface="Cambria Math" panose="02040503050406030204" pitchFamily="18" charset="0"/>
              <a:ea typeface="Cambria Math" panose="02040503050406030204" pitchFamily="18" charset="0"/>
            </a:rPr>
            <a:t>𝜎</a:t>
          </a:r>
          <a:r>
            <a:rPr lang="en-US" sz="1100" b="0" i="0" baseline="-25000">
              <a:latin typeface="Cambria Math" panose="02040503050406030204" pitchFamily="18" charset="0"/>
              <a:ea typeface="Cambria Math" panose="02040503050406030204" pitchFamily="18" charset="0"/>
            </a:rPr>
            <a:t>𝑡</a:t>
          </a:r>
          <a:r>
            <a:rPr lang="en-US" sz="1100" b="0" i="0" baseline="30000">
              <a:latin typeface="Cambria Math" panose="02040503050406030204" pitchFamily="18" charset="0"/>
              <a:ea typeface="Cambria Math" panose="02040503050406030204" pitchFamily="18" charset="0"/>
            </a:rPr>
            <a:t>2</a:t>
          </a:r>
          <a:endParaRPr lang="en-US" sz="1100" baseline="30000"/>
        </a:p>
      </xdr:txBody>
    </xdr:sp>
    <xdr:clientData/>
  </xdr:oneCellAnchor>
  <xdr:twoCellAnchor>
    <xdr:from>
      <xdr:col>14</xdr:col>
      <xdr:colOff>190501</xdr:colOff>
      <xdr:row>64</xdr:row>
      <xdr:rowOff>19050</xdr:rowOff>
    </xdr:from>
    <xdr:to>
      <xdr:col>15</xdr:col>
      <xdr:colOff>47626</xdr:colOff>
      <xdr:row>66</xdr:row>
      <xdr:rowOff>1</xdr:rowOff>
    </xdr:to>
    <xdr:sp macro="" textlink="">
      <xdr:nvSpPr>
        <xdr:cNvPr id="6" name="Left Brace 5"/>
        <xdr:cNvSpPr/>
      </xdr:nvSpPr>
      <xdr:spPr>
        <a:xfrm>
          <a:off x="6600826" y="11944350"/>
          <a:ext cx="47625" cy="361951"/>
        </a:xfrm>
        <a:prstGeom prst="leftBrace">
          <a:avLst>
            <a:gd name="adj1" fmla="val 60379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133350</xdr:colOff>
      <xdr:row>64</xdr:row>
      <xdr:rowOff>19050</xdr:rowOff>
    </xdr:from>
    <xdr:to>
      <xdr:col>17</xdr:col>
      <xdr:colOff>38100</xdr:colOff>
      <xdr:row>66</xdr:row>
      <xdr:rowOff>1</xdr:rowOff>
    </xdr:to>
    <xdr:sp macro="" textlink="">
      <xdr:nvSpPr>
        <xdr:cNvPr id="7" name="Left Brace 6"/>
        <xdr:cNvSpPr/>
      </xdr:nvSpPr>
      <xdr:spPr>
        <a:xfrm>
          <a:off x="7324725" y="11944350"/>
          <a:ext cx="38100" cy="361951"/>
        </a:xfrm>
        <a:prstGeom prst="leftBrace">
          <a:avLst>
            <a:gd name="adj1" fmla="val 60379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390525</xdr:colOff>
      <xdr:row>64</xdr:row>
      <xdr:rowOff>0</xdr:rowOff>
    </xdr:from>
    <xdr:to>
      <xdr:col>15</xdr:col>
      <xdr:colOff>457200</xdr:colOff>
      <xdr:row>65</xdr:row>
      <xdr:rowOff>180976</xdr:rowOff>
    </xdr:to>
    <xdr:sp macro="" textlink="">
      <xdr:nvSpPr>
        <xdr:cNvPr id="8" name="Right Brace 7"/>
        <xdr:cNvSpPr/>
      </xdr:nvSpPr>
      <xdr:spPr>
        <a:xfrm>
          <a:off x="6991350" y="11925300"/>
          <a:ext cx="66675" cy="371476"/>
        </a:xfrm>
        <a:prstGeom prst="rightBrace">
          <a:avLst>
            <a:gd name="adj1" fmla="val 26938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18</xdr:col>
      <xdr:colOff>600075</xdr:colOff>
      <xdr:row>64</xdr:row>
      <xdr:rowOff>19050</xdr:rowOff>
    </xdr:from>
    <xdr:to>
      <xdr:col>19</xdr:col>
      <xdr:colOff>57150</xdr:colOff>
      <xdr:row>66</xdr:row>
      <xdr:rowOff>9526</xdr:rowOff>
    </xdr:to>
    <xdr:sp macro="" textlink="">
      <xdr:nvSpPr>
        <xdr:cNvPr id="9" name="Right Brace 8"/>
        <xdr:cNvSpPr/>
      </xdr:nvSpPr>
      <xdr:spPr>
        <a:xfrm>
          <a:off x="8105775" y="11944350"/>
          <a:ext cx="66675" cy="371476"/>
        </a:xfrm>
        <a:prstGeom prst="rightBrace">
          <a:avLst>
            <a:gd name="adj1" fmla="val 26938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104775</xdr:colOff>
      <xdr:row>64</xdr:row>
      <xdr:rowOff>209550</xdr:rowOff>
    </xdr:from>
    <xdr:to>
      <xdr:col>15</xdr:col>
      <xdr:colOff>361950</xdr:colOff>
      <xdr:row>64</xdr:row>
      <xdr:rowOff>209550</xdr:rowOff>
    </xdr:to>
    <xdr:cxnSp macro="">
      <xdr:nvCxnSpPr>
        <xdr:cNvPr id="10" name="Straight Connector 9"/>
        <xdr:cNvCxnSpPr/>
      </xdr:nvCxnSpPr>
      <xdr:spPr>
        <a:xfrm>
          <a:off x="6705600" y="12115800"/>
          <a:ext cx="2571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190501</xdr:colOff>
      <xdr:row>68</xdr:row>
      <xdr:rowOff>19050</xdr:rowOff>
    </xdr:from>
    <xdr:to>
      <xdr:col>15</xdr:col>
      <xdr:colOff>47626</xdr:colOff>
      <xdr:row>70</xdr:row>
      <xdr:rowOff>1</xdr:rowOff>
    </xdr:to>
    <xdr:sp macro="" textlink="">
      <xdr:nvSpPr>
        <xdr:cNvPr id="11" name="Left Brace 10"/>
        <xdr:cNvSpPr/>
      </xdr:nvSpPr>
      <xdr:spPr>
        <a:xfrm>
          <a:off x="6600826" y="12706350"/>
          <a:ext cx="47625" cy="361951"/>
        </a:xfrm>
        <a:prstGeom prst="leftBrace">
          <a:avLst>
            <a:gd name="adj1" fmla="val 60379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133350</xdr:colOff>
      <xdr:row>68</xdr:row>
      <xdr:rowOff>19050</xdr:rowOff>
    </xdr:from>
    <xdr:to>
      <xdr:col>17</xdr:col>
      <xdr:colOff>38100</xdr:colOff>
      <xdr:row>70</xdr:row>
      <xdr:rowOff>1</xdr:rowOff>
    </xdr:to>
    <xdr:sp macro="" textlink="">
      <xdr:nvSpPr>
        <xdr:cNvPr id="12" name="Left Brace 11"/>
        <xdr:cNvSpPr/>
      </xdr:nvSpPr>
      <xdr:spPr>
        <a:xfrm>
          <a:off x="7324725" y="12706350"/>
          <a:ext cx="38100" cy="361951"/>
        </a:xfrm>
        <a:prstGeom prst="leftBrace">
          <a:avLst>
            <a:gd name="adj1" fmla="val 60379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390525</xdr:colOff>
      <xdr:row>68</xdr:row>
      <xdr:rowOff>0</xdr:rowOff>
    </xdr:from>
    <xdr:to>
      <xdr:col>15</xdr:col>
      <xdr:colOff>457200</xdr:colOff>
      <xdr:row>69</xdr:row>
      <xdr:rowOff>180976</xdr:rowOff>
    </xdr:to>
    <xdr:sp macro="" textlink="">
      <xdr:nvSpPr>
        <xdr:cNvPr id="13" name="Right Brace 12"/>
        <xdr:cNvSpPr/>
      </xdr:nvSpPr>
      <xdr:spPr>
        <a:xfrm>
          <a:off x="6991350" y="12687300"/>
          <a:ext cx="66675" cy="371476"/>
        </a:xfrm>
        <a:prstGeom prst="rightBrace">
          <a:avLst>
            <a:gd name="adj1" fmla="val 26938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18</xdr:col>
      <xdr:colOff>600075</xdr:colOff>
      <xdr:row>68</xdr:row>
      <xdr:rowOff>19050</xdr:rowOff>
    </xdr:from>
    <xdr:to>
      <xdr:col>19</xdr:col>
      <xdr:colOff>57150</xdr:colOff>
      <xdr:row>70</xdr:row>
      <xdr:rowOff>9526</xdr:rowOff>
    </xdr:to>
    <xdr:sp macro="" textlink="">
      <xdr:nvSpPr>
        <xdr:cNvPr id="14" name="Right Brace 13"/>
        <xdr:cNvSpPr/>
      </xdr:nvSpPr>
      <xdr:spPr>
        <a:xfrm>
          <a:off x="8105775" y="12706350"/>
          <a:ext cx="66675" cy="371476"/>
        </a:xfrm>
        <a:prstGeom prst="rightBrace">
          <a:avLst>
            <a:gd name="adj1" fmla="val 26938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104775</xdr:colOff>
      <xdr:row>68</xdr:row>
      <xdr:rowOff>209550</xdr:rowOff>
    </xdr:from>
    <xdr:to>
      <xdr:col>15</xdr:col>
      <xdr:colOff>361950</xdr:colOff>
      <xdr:row>68</xdr:row>
      <xdr:rowOff>209550</xdr:rowOff>
    </xdr:to>
    <xdr:cxnSp macro="">
      <xdr:nvCxnSpPr>
        <xdr:cNvPr id="15" name="Straight Connector 14"/>
        <xdr:cNvCxnSpPr/>
      </xdr:nvCxnSpPr>
      <xdr:spPr>
        <a:xfrm>
          <a:off x="6705600" y="12877800"/>
          <a:ext cx="2571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13</xdr:row>
      <xdr:rowOff>57150</xdr:rowOff>
    </xdr:from>
    <xdr:to>
      <xdr:col>14</xdr:col>
      <xdr:colOff>171450</xdr:colOff>
      <xdr:row>27</xdr:row>
      <xdr:rowOff>133350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47625</xdr:colOff>
      <xdr:row>0</xdr:row>
      <xdr:rowOff>38100</xdr:rowOff>
    </xdr:from>
    <xdr:to>
      <xdr:col>19</xdr:col>
      <xdr:colOff>352425</xdr:colOff>
      <xdr:row>12</xdr:row>
      <xdr:rowOff>171450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266700</xdr:colOff>
      <xdr:row>13</xdr:row>
      <xdr:rowOff>76200</xdr:rowOff>
    </xdr:from>
    <xdr:to>
      <xdr:col>21</xdr:col>
      <xdr:colOff>571500</xdr:colOff>
      <xdr:row>27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</xdr:col>
      <xdr:colOff>600074</xdr:colOff>
      <xdr:row>24</xdr:row>
      <xdr:rowOff>85725</xdr:rowOff>
    </xdr:from>
    <xdr:to>
      <xdr:col>29</xdr:col>
      <xdr:colOff>36193</xdr:colOff>
      <xdr:row>38</xdr:row>
      <xdr:rowOff>161925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457200</xdr:colOff>
      <xdr:row>15</xdr:row>
      <xdr:rowOff>28575</xdr:rowOff>
    </xdr:from>
    <xdr:to>
      <xdr:col>26</xdr:col>
      <xdr:colOff>272555</xdr:colOff>
      <xdr:row>32</xdr:row>
      <xdr:rowOff>123825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31479" t="25911" r="16545" b="15625"/>
        <a:stretch>
          <a:fillRect/>
        </a:stretch>
      </xdr:blipFill>
      <xdr:spPr bwMode="auto">
        <a:xfrm>
          <a:off x="6219825" y="3419475"/>
          <a:ext cx="5301755" cy="3352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190500</xdr:colOff>
      <xdr:row>23</xdr:row>
      <xdr:rowOff>9525</xdr:rowOff>
    </xdr:from>
    <xdr:to>
      <xdr:col>3</xdr:col>
      <xdr:colOff>190500</xdr:colOff>
      <xdr:row>25</xdr:row>
      <xdr:rowOff>95250</xdr:rowOff>
    </xdr:to>
    <xdr:pic>
      <xdr:nvPicPr>
        <xdr:cNvPr id="5" name="Picture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5114925"/>
          <a:ext cx="1104900" cy="4667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57150</xdr:colOff>
      <xdr:row>35</xdr:row>
      <xdr:rowOff>97850</xdr:rowOff>
    </xdr:from>
    <xdr:to>
      <xdr:col>44</xdr:col>
      <xdr:colOff>28575</xdr:colOff>
      <xdr:row>53</xdr:row>
      <xdr:rowOff>25400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t="18639" r="20226" b="9406"/>
        <a:stretch>
          <a:fillRect/>
        </a:stretch>
      </xdr:blipFill>
      <xdr:spPr bwMode="auto">
        <a:xfrm>
          <a:off x="5086350" y="6365300"/>
          <a:ext cx="6991350" cy="37089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12</xdr:row>
          <xdr:rowOff>95250</xdr:rowOff>
        </xdr:from>
        <xdr:to>
          <xdr:col>6</xdr:col>
          <xdr:colOff>171450</xdr:colOff>
          <xdr:row>14</xdr:row>
          <xdr:rowOff>142875</xdr:rowOff>
        </xdr:to>
        <xdr:sp macro="" textlink="">
          <xdr:nvSpPr>
            <xdr:cNvPr id="5125" name="Object 5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15</xdr:row>
          <xdr:rowOff>123825</xdr:rowOff>
        </xdr:from>
        <xdr:to>
          <xdr:col>3</xdr:col>
          <xdr:colOff>314325</xdr:colOff>
          <xdr:row>18</xdr:row>
          <xdr:rowOff>47625</xdr:rowOff>
        </xdr:to>
        <xdr:sp macro="" textlink="">
          <xdr:nvSpPr>
            <xdr:cNvPr id="5126" name="Object 6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85725</xdr:colOff>
      <xdr:row>16</xdr:row>
      <xdr:rowOff>161925</xdr:rowOff>
    </xdr:from>
    <xdr:to>
      <xdr:col>4</xdr:col>
      <xdr:colOff>552450</xdr:colOff>
      <xdr:row>16</xdr:row>
      <xdr:rowOff>161925</xdr:rowOff>
    </xdr:to>
    <xdr:cxnSp macro="">
      <xdr:nvCxnSpPr>
        <xdr:cNvPr id="3" name="Straight Connector 2"/>
        <xdr:cNvCxnSpPr/>
      </xdr:nvCxnSpPr>
      <xdr:spPr>
        <a:xfrm>
          <a:off x="1162050" y="3400425"/>
          <a:ext cx="10763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85725</xdr:colOff>
      <xdr:row>13</xdr:row>
      <xdr:rowOff>95250</xdr:rowOff>
    </xdr:from>
    <xdr:to>
      <xdr:col>45</xdr:col>
      <xdr:colOff>390525</xdr:colOff>
      <xdr:row>27</xdr:row>
      <xdr:rowOff>171450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31</xdr:col>
      <xdr:colOff>561975</xdr:colOff>
      <xdr:row>13</xdr:row>
      <xdr:rowOff>95250</xdr:rowOff>
    </xdr:from>
    <xdr:to>
      <xdr:col>37</xdr:col>
      <xdr:colOff>581025</xdr:colOff>
      <xdr:row>27</xdr:row>
      <xdr:rowOff>171450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179298</xdr:colOff>
      <xdr:row>17</xdr:row>
      <xdr:rowOff>163007</xdr:rowOff>
    </xdr:from>
    <xdr:to>
      <xdr:col>17</xdr:col>
      <xdr:colOff>318817</xdr:colOff>
      <xdr:row>32</xdr:row>
      <xdr:rowOff>4058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203110</xdr:colOff>
      <xdr:row>4</xdr:row>
      <xdr:rowOff>163710</xdr:rowOff>
    </xdr:from>
    <xdr:to>
      <xdr:col>22</xdr:col>
      <xdr:colOff>479497</xdr:colOff>
      <xdr:row>17</xdr:row>
      <xdr:rowOff>69488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414067</xdr:colOff>
      <xdr:row>17</xdr:row>
      <xdr:rowOff>182057</xdr:rowOff>
    </xdr:from>
    <xdr:to>
      <xdr:col>25</xdr:col>
      <xdr:colOff>80259</xdr:colOff>
      <xdr:row>32</xdr:row>
      <xdr:rowOff>23108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163711</xdr:colOff>
      <xdr:row>32</xdr:row>
      <xdr:rowOff>89783</xdr:rowOff>
    </xdr:from>
    <xdr:to>
      <xdr:col>17</xdr:col>
      <xdr:colOff>299767</xdr:colOff>
      <xdr:row>46</xdr:row>
      <xdr:rowOff>124311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395017</xdr:colOff>
      <xdr:row>32</xdr:row>
      <xdr:rowOff>123120</xdr:rowOff>
    </xdr:from>
    <xdr:to>
      <xdr:col>25</xdr:col>
      <xdr:colOff>61209</xdr:colOff>
      <xdr:row>46</xdr:row>
      <xdr:rowOff>157648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25</xdr:col>
      <xdr:colOff>375534</xdr:colOff>
      <xdr:row>33</xdr:row>
      <xdr:rowOff>52874</xdr:rowOff>
    </xdr:from>
    <xdr:to>
      <xdr:col>32</xdr:col>
      <xdr:colOff>336785</xdr:colOff>
      <xdr:row>47</xdr:row>
      <xdr:rowOff>87402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33</xdr:col>
      <xdr:colOff>27925</xdr:colOff>
      <xdr:row>33</xdr:row>
      <xdr:rowOff>31442</xdr:rowOff>
    </xdr:from>
    <xdr:to>
      <xdr:col>39</xdr:col>
      <xdr:colOff>30199</xdr:colOff>
      <xdr:row>47</xdr:row>
      <xdr:rowOff>65970</xdr:rowOff>
    </xdr:to>
    <xdr:graphicFrame macro="">
      <xdr:nvGraphicFramePr>
        <xdr:cNvPr id="19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lah%20Data%20Thesi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SIS%20KOMANDAN\Lilliefors%20Tabe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Olah%20Data%20Thesis%20-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ji Coba Angket"/>
      <sheetName val="Validitas Angket"/>
      <sheetName val="Hasil Validasi"/>
      <sheetName val="Reliabilitas Angket"/>
      <sheetName val="Data Angket"/>
      <sheetName val="Klasifikasi Angket"/>
      <sheetName val="Hasil Pretest"/>
      <sheetName val="Hasil Akhir Pretest"/>
      <sheetName val="Hasil Postest"/>
      <sheetName val="Hasil Akhir Postest"/>
      <sheetName val="Hasil Pretest &amp; Postest"/>
      <sheetName val="Pembagian Sel"/>
      <sheetName val="Rekap Data"/>
      <sheetName val="Sheet3"/>
      <sheetName val="Sheet4"/>
      <sheetName val="Sheet5"/>
      <sheetName val="Sheet6"/>
      <sheetName val="Sheet1"/>
      <sheetName val="Rekap Data (2)"/>
      <sheetName val="UJI-T Pre Test"/>
      <sheetName val="NORMALITAS PRE-TEST"/>
      <sheetName val="NORMALITAS POST-TEST"/>
      <sheetName val="HOMOGENITAS"/>
      <sheetName val="RELEABILITAS"/>
      <sheetName val="ANAVA 2 JALUR"/>
      <sheetName val="NEWMAN-KEULS"/>
      <sheetName val="HISTOGRAM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L6">
            <v>0.39826839826839827</v>
          </cell>
        </row>
        <row r="7">
          <cell r="L7">
            <v>0.44252044252044254</v>
          </cell>
        </row>
        <row r="8">
          <cell r="L8">
            <v>0.48381248381248382</v>
          </cell>
        </row>
        <row r="9">
          <cell r="L9">
            <v>0.38906926406926406</v>
          </cell>
        </row>
        <row r="10">
          <cell r="L10">
            <v>0.45014245014245019</v>
          </cell>
        </row>
        <row r="11">
          <cell r="L11">
            <v>0.40984848484848485</v>
          </cell>
        </row>
        <row r="12">
          <cell r="L12">
            <v>0.35952380952380952</v>
          </cell>
        </row>
        <row r="13">
          <cell r="L13">
            <v>0.46969696969696972</v>
          </cell>
        </row>
        <row r="14">
          <cell r="L14">
            <v>0.5</v>
          </cell>
        </row>
        <row r="15">
          <cell r="L15">
            <v>0.37301587301587302</v>
          </cell>
        </row>
        <row r="16">
          <cell r="L16">
            <v>0.43981481481481483</v>
          </cell>
        </row>
        <row r="17">
          <cell r="L17">
            <v>0.37896825396825395</v>
          </cell>
        </row>
        <row r="18">
          <cell r="L18">
            <v>0.39285714285714285</v>
          </cell>
        </row>
        <row r="19">
          <cell r="L19">
            <v>0.40119047619047615</v>
          </cell>
        </row>
        <row r="20">
          <cell r="L20">
            <v>0.46103896103896108</v>
          </cell>
        </row>
        <row r="25">
          <cell r="L25">
            <v>0.38008658008658003</v>
          </cell>
        </row>
        <row r="26">
          <cell r="L26">
            <v>0.42962962962962958</v>
          </cell>
        </row>
        <row r="27">
          <cell r="L27">
            <v>0.5</v>
          </cell>
        </row>
        <row r="28">
          <cell r="L28">
            <v>0.36742424242424243</v>
          </cell>
        </row>
        <row r="29">
          <cell r="L29">
            <v>0.43003663003663006</v>
          </cell>
        </row>
        <row r="30">
          <cell r="L30">
            <v>0.34523809523809518</v>
          </cell>
        </row>
        <row r="31">
          <cell r="L31">
            <v>0.30357142857142855</v>
          </cell>
        </row>
        <row r="32">
          <cell r="L32">
            <v>0.43888888888888888</v>
          </cell>
        </row>
        <row r="33">
          <cell r="L33">
            <v>0.46666666666666662</v>
          </cell>
        </row>
        <row r="34">
          <cell r="L34">
            <v>0.31645021645021643</v>
          </cell>
        </row>
        <row r="35">
          <cell r="L35">
            <v>0.4064814814814815</v>
          </cell>
        </row>
        <row r="36">
          <cell r="L36">
            <v>0.30634920634920632</v>
          </cell>
        </row>
        <row r="37">
          <cell r="L37">
            <v>0.32023809523809527</v>
          </cell>
        </row>
        <row r="38">
          <cell r="L38">
            <v>0.40277777777777773</v>
          </cell>
        </row>
        <row r="39">
          <cell r="L39">
            <v>0.43855218855218858</v>
          </cell>
        </row>
        <row r="48">
          <cell r="L48">
            <v>0.37896825396825395</v>
          </cell>
        </row>
        <row r="49">
          <cell r="L49">
            <v>0.38008658008658003</v>
          </cell>
        </row>
        <row r="50">
          <cell r="L50">
            <v>0.46296296296296297</v>
          </cell>
        </row>
        <row r="51">
          <cell r="L51">
            <v>0.45014245014245019</v>
          </cell>
        </row>
        <row r="52">
          <cell r="L52">
            <v>0.42962962962962958</v>
          </cell>
        </row>
        <row r="53">
          <cell r="L53">
            <v>0.4064814814814815</v>
          </cell>
        </row>
        <row r="54">
          <cell r="L54">
            <v>0.38730158730158726</v>
          </cell>
        </row>
        <row r="55">
          <cell r="L55">
            <v>0.41077441077441074</v>
          </cell>
        </row>
        <row r="56">
          <cell r="L56">
            <v>0.45117845117845118</v>
          </cell>
        </row>
        <row r="57">
          <cell r="L57">
            <v>0.4148148148148148</v>
          </cell>
        </row>
        <row r="58">
          <cell r="L58">
            <v>0.5</v>
          </cell>
        </row>
        <row r="59">
          <cell r="L59">
            <v>0.44814814814814818</v>
          </cell>
        </row>
        <row r="60">
          <cell r="L60">
            <v>0.46632996632996632</v>
          </cell>
        </row>
        <row r="61">
          <cell r="L61">
            <v>0.48717948717948717</v>
          </cell>
        </row>
        <row r="62">
          <cell r="L62">
            <v>0.42466329966329969</v>
          </cell>
        </row>
        <row r="68">
          <cell r="L68">
            <v>0.37777777777777777</v>
          </cell>
        </row>
        <row r="69">
          <cell r="L69">
            <v>0.32756132756132755</v>
          </cell>
        </row>
        <row r="70">
          <cell r="L70">
            <v>0.42803030303030304</v>
          </cell>
        </row>
        <row r="71">
          <cell r="L71">
            <v>0.41203703703703703</v>
          </cell>
        </row>
        <row r="72">
          <cell r="L72">
            <v>0.37954545454545457</v>
          </cell>
        </row>
        <row r="73">
          <cell r="L73">
            <v>0.33968253968253964</v>
          </cell>
        </row>
        <row r="74">
          <cell r="L74">
            <v>0.34343434343434343</v>
          </cell>
        </row>
        <row r="75">
          <cell r="L75">
            <v>0.40277777777777773</v>
          </cell>
        </row>
        <row r="76">
          <cell r="L76">
            <v>0.46632996632996632</v>
          </cell>
        </row>
        <row r="77">
          <cell r="L77">
            <v>0.35833333333333339</v>
          </cell>
        </row>
        <row r="78">
          <cell r="L78">
            <v>0.47619047619047622</v>
          </cell>
        </row>
        <row r="79">
          <cell r="L79">
            <v>0.41111111111111115</v>
          </cell>
        </row>
        <row r="80">
          <cell r="L80">
            <v>0.43602693602693599</v>
          </cell>
        </row>
        <row r="81">
          <cell r="L81">
            <v>0.46153846153846151</v>
          </cell>
        </row>
        <row r="82">
          <cell r="L82">
            <v>0.41540404040404039</v>
          </cell>
        </row>
      </sheetData>
      <sheetData sheetId="7">
        <row r="4">
          <cell r="E4">
            <v>0.38917748917748918</v>
          </cell>
        </row>
        <row r="5">
          <cell r="E5">
            <v>0.43607503607503606</v>
          </cell>
        </row>
        <row r="6">
          <cell r="E6">
            <v>0.49190624190624188</v>
          </cell>
        </row>
        <row r="7">
          <cell r="E7">
            <v>0.37824675324675328</v>
          </cell>
        </row>
        <row r="8">
          <cell r="E8">
            <v>0.44008954008954015</v>
          </cell>
        </row>
        <row r="9">
          <cell r="E9">
            <v>0.37754329004329001</v>
          </cell>
        </row>
        <row r="10">
          <cell r="E10">
            <v>0.33154761904761904</v>
          </cell>
        </row>
        <row r="11">
          <cell r="E11">
            <v>0.4542929292929293</v>
          </cell>
        </row>
        <row r="12">
          <cell r="E12">
            <v>0.48333333333333328</v>
          </cell>
        </row>
        <row r="13">
          <cell r="E13">
            <v>0.34473304473304472</v>
          </cell>
        </row>
        <row r="14">
          <cell r="E14">
            <v>0.42314814814814816</v>
          </cell>
        </row>
        <row r="15">
          <cell r="E15">
            <v>0.34265873015873016</v>
          </cell>
        </row>
        <row r="16">
          <cell r="E16">
            <v>0.35654761904761906</v>
          </cell>
        </row>
        <row r="17">
          <cell r="E17">
            <v>0.40198412698412694</v>
          </cell>
        </row>
        <row r="18">
          <cell r="E18">
            <v>0.44979557479557486</v>
          </cell>
        </row>
        <row r="25">
          <cell r="E25">
            <v>0.37837301587301586</v>
          </cell>
        </row>
        <row r="26">
          <cell r="E26">
            <v>0.35382395382395382</v>
          </cell>
        </row>
        <row r="28">
          <cell r="E28">
            <v>0.43108974358974361</v>
          </cell>
        </row>
        <row r="29">
          <cell r="E29">
            <v>0.40458754208754211</v>
          </cell>
        </row>
        <row r="31">
          <cell r="E31">
            <v>0.36536796536796534</v>
          </cell>
        </row>
        <row r="32">
          <cell r="E32">
            <v>0.40677609427609424</v>
          </cell>
        </row>
        <row r="34">
          <cell r="E34">
            <v>0.38657407407407407</v>
          </cell>
        </row>
        <row r="36">
          <cell r="E36">
            <v>0.42962962962962969</v>
          </cell>
        </row>
        <row r="38">
          <cell r="E38">
            <v>0.47435897435897434</v>
          </cell>
        </row>
        <row r="39">
          <cell r="E39">
            <v>0.42003367003367004</v>
          </cell>
        </row>
      </sheetData>
      <sheetData sheetId="8"/>
      <sheetData sheetId="9">
        <row r="4">
          <cell r="E4">
            <v>0.59978956228956237</v>
          </cell>
        </row>
        <row r="5">
          <cell r="E5">
            <v>0.65905205905205899</v>
          </cell>
        </row>
        <row r="6">
          <cell r="E6">
            <v>0.73030303030303023</v>
          </cell>
        </row>
        <row r="7">
          <cell r="E7">
            <v>0.59924242424242424</v>
          </cell>
        </row>
        <row r="8">
          <cell r="E8">
            <v>0.66388888888888875</v>
          </cell>
        </row>
        <row r="9">
          <cell r="E9">
            <v>0.63080808080808071</v>
          </cell>
        </row>
        <row r="10">
          <cell r="E10">
            <v>0.51683501683501687</v>
          </cell>
        </row>
        <row r="11">
          <cell r="E11">
            <v>0.64473581973581973</v>
          </cell>
        </row>
        <row r="12">
          <cell r="E12">
            <v>0.79039294039294039</v>
          </cell>
        </row>
        <row r="13">
          <cell r="E13">
            <v>0.50168350168350173</v>
          </cell>
        </row>
        <row r="14">
          <cell r="E14">
            <v>0.64747474747474754</v>
          </cell>
        </row>
        <row r="15">
          <cell r="E15">
            <v>0.56531986531986533</v>
          </cell>
        </row>
        <row r="16">
          <cell r="E16">
            <v>0.57962962962962961</v>
          </cell>
        </row>
        <row r="17">
          <cell r="E17">
            <v>0.63725718725718727</v>
          </cell>
        </row>
        <row r="18">
          <cell r="E18">
            <v>0.76094276094276103</v>
          </cell>
        </row>
        <row r="25">
          <cell r="E25">
            <v>0.5684343434343434</v>
          </cell>
        </row>
        <row r="26">
          <cell r="E26">
            <v>0.60530303030303023</v>
          </cell>
        </row>
        <row r="28">
          <cell r="E28">
            <v>0.82946127946127945</v>
          </cell>
        </row>
        <row r="29">
          <cell r="E29">
            <v>0.7615384615384615</v>
          </cell>
        </row>
        <row r="31">
          <cell r="E31">
            <v>0.64040404040404031</v>
          </cell>
        </row>
        <row r="32">
          <cell r="E32">
            <v>0.71969696969696972</v>
          </cell>
        </row>
        <row r="34">
          <cell r="E34">
            <v>0.69351851851851842</v>
          </cell>
        </row>
        <row r="36">
          <cell r="E36">
            <v>0.79815462315462327</v>
          </cell>
        </row>
        <row r="38">
          <cell r="E38">
            <v>0.90698653198653201</v>
          </cell>
        </row>
        <row r="39">
          <cell r="E39">
            <v>0.68712121212121213</v>
          </cell>
        </row>
      </sheetData>
      <sheetData sheetId="10">
        <row r="7">
          <cell r="C7">
            <v>0.38917748917748918</v>
          </cell>
        </row>
        <row r="8">
          <cell r="C8">
            <v>0.43607503607503606</v>
          </cell>
        </row>
        <row r="9">
          <cell r="C9">
            <v>0.49190624190624188</v>
          </cell>
        </row>
        <row r="10">
          <cell r="C10">
            <v>0.37824675324675328</v>
          </cell>
        </row>
        <row r="11">
          <cell r="C11">
            <v>0.44008954008954015</v>
          </cell>
        </row>
        <row r="12">
          <cell r="C12">
            <v>0.37754329004329001</v>
          </cell>
        </row>
        <row r="13">
          <cell r="C13">
            <v>0.33154761904761904</v>
          </cell>
        </row>
        <row r="14">
          <cell r="C14">
            <v>0.4542929292929293</v>
          </cell>
        </row>
        <row r="15">
          <cell r="C15">
            <v>0.48333333333333328</v>
          </cell>
        </row>
        <row r="16">
          <cell r="C16">
            <v>0.34473304473304472</v>
          </cell>
        </row>
        <row r="17">
          <cell r="C17">
            <v>0.42314814814814816</v>
          </cell>
        </row>
        <row r="18">
          <cell r="C18">
            <v>0.34265873015873016</v>
          </cell>
        </row>
        <row r="19">
          <cell r="C19">
            <v>0.35654761904761906</v>
          </cell>
        </row>
        <row r="20">
          <cell r="C20">
            <v>0.40198412698412694</v>
          </cell>
        </row>
        <row r="21">
          <cell r="C21">
            <v>0.44979557479557486</v>
          </cell>
        </row>
        <row r="28">
          <cell r="C28">
            <v>0.37837301587301586</v>
          </cell>
        </row>
        <row r="29">
          <cell r="C29">
            <v>0.35382395382395382</v>
          </cell>
        </row>
        <row r="30">
          <cell r="C30">
            <v>0.445496632996633</v>
          </cell>
        </row>
        <row r="31">
          <cell r="C31">
            <v>0.43108974358974361</v>
          </cell>
        </row>
        <row r="32">
          <cell r="C32">
            <v>0.40458754208754211</v>
          </cell>
        </row>
        <row r="33">
          <cell r="C33">
            <v>0.37308201058201057</v>
          </cell>
        </row>
        <row r="34">
          <cell r="C34">
            <v>0.36536796536796534</v>
          </cell>
        </row>
        <row r="35">
          <cell r="C35">
            <v>0.40677609427609424</v>
          </cell>
        </row>
        <row r="36">
          <cell r="C36">
            <v>0.45875420875420875</v>
          </cell>
        </row>
        <row r="37">
          <cell r="C37">
            <v>0.38657407407407407</v>
          </cell>
        </row>
        <row r="38">
          <cell r="C38">
            <v>0.48809523809523814</v>
          </cell>
        </row>
        <row r="39">
          <cell r="C39">
            <v>0.42962962962962969</v>
          </cell>
        </row>
        <row r="40">
          <cell r="C40">
            <v>0.45117845117845112</v>
          </cell>
        </row>
        <row r="41">
          <cell r="C41">
            <v>0.47435897435897434</v>
          </cell>
        </row>
        <row r="42">
          <cell r="C42">
            <v>0.42003367003367004</v>
          </cell>
        </row>
      </sheetData>
      <sheetData sheetId="11"/>
      <sheetData sheetId="12">
        <row r="6">
          <cell r="J6" t="str">
            <v>Hasil Tes Awal</v>
          </cell>
          <cell r="K6" t="str">
            <v>Hasil Tes Akhir</v>
          </cell>
        </row>
        <row r="8">
          <cell r="H8" t="str">
            <v>DI</v>
          </cell>
          <cell r="I8" t="str">
            <v>Tinggi</v>
          </cell>
          <cell r="J8">
            <v>0.463883523883524</v>
          </cell>
          <cell r="K8">
            <v>0.71805268805268807</v>
          </cell>
          <cell r="L8">
            <v>0.25416916416916407</v>
          </cell>
        </row>
        <row r="9">
          <cell r="I9" t="str">
            <v>Sedang</v>
          </cell>
          <cell r="J9">
            <v>0.4013864838864839</v>
          </cell>
          <cell r="K9">
            <v>0.62464063714063711</v>
          </cell>
          <cell r="L9">
            <v>0.22325415325415321</v>
          </cell>
        </row>
        <row r="10">
          <cell r="I10" t="str">
            <v>Rendah</v>
          </cell>
          <cell r="J10">
            <v>0.35494588744588745</v>
          </cell>
          <cell r="K10">
            <v>0.56277777777777771</v>
          </cell>
          <cell r="L10">
            <v>0.20783189033189026</v>
          </cell>
        </row>
        <row r="11">
          <cell r="H11" t="str">
            <v>TGfU</v>
          </cell>
          <cell r="I11" t="str">
            <v>Tinggi</v>
          </cell>
          <cell r="J11">
            <v>0.4530043105043105</v>
          </cell>
          <cell r="K11">
            <v>0.91589836089836074</v>
          </cell>
          <cell r="L11">
            <v>0.46289405039405024</v>
          </cell>
        </row>
        <row r="12">
          <cell r="I12" t="str">
            <v>Sedang</v>
          </cell>
          <cell r="J12">
            <v>0.41842333592333592</v>
          </cell>
          <cell r="K12">
            <v>0.75919450919450915</v>
          </cell>
          <cell r="L12">
            <v>0.34077117327117323</v>
          </cell>
        </row>
        <row r="13">
          <cell r="I13" t="str">
            <v>Rendah</v>
          </cell>
          <cell r="J13">
            <v>0.3916995966995967</v>
          </cell>
          <cell r="K13">
            <v>0.68292929292929283</v>
          </cell>
          <cell r="L13">
            <v>0.29122969622969613</v>
          </cell>
        </row>
      </sheetData>
      <sheetData sheetId="13"/>
      <sheetData sheetId="14">
        <row r="12">
          <cell r="K12">
            <v>5</v>
          </cell>
          <cell r="L12">
            <v>5</v>
          </cell>
        </row>
        <row r="16">
          <cell r="K16">
            <v>5</v>
          </cell>
          <cell r="L16">
            <v>5</v>
          </cell>
        </row>
        <row r="20">
          <cell r="K20">
            <v>15</v>
          </cell>
          <cell r="L20">
            <v>15</v>
          </cell>
        </row>
      </sheetData>
      <sheetData sheetId="15"/>
      <sheetData sheetId="16"/>
      <sheetData sheetId="17"/>
      <sheetData sheetId="18">
        <row r="10">
          <cell r="Q10">
            <v>5</v>
          </cell>
        </row>
        <row r="15">
          <cell r="W15">
            <v>0.46388352388352389</v>
          </cell>
          <cell r="Z15">
            <v>0.46357670107670107</v>
          </cell>
        </row>
        <row r="23">
          <cell r="W23">
            <v>0.4013864838864839</v>
          </cell>
          <cell r="Z23">
            <v>0.41842333592333592</v>
          </cell>
        </row>
        <row r="31">
          <cell r="W31">
            <v>0.3549458874458874</v>
          </cell>
          <cell r="Z31">
            <v>0.37144420394420391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lliefors Tabel"/>
    </sheetNames>
    <sheetDataSet>
      <sheetData sheetId="0" refreshError="1">
        <row r="10">
          <cell r="C10">
            <v>0.39623124561296275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ji Coba Angket"/>
      <sheetName val="Validitas Angket"/>
      <sheetName val="Hasil Validasi"/>
      <sheetName val="Reliabilitas Angket"/>
      <sheetName val="Data Angket"/>
      <sheetName val="Klasifikasi Angket"/>
      <sheetName val="Hasil Pretest"/>
      <sheetName val="Hasil Akhir Pretest"/>
      <sheetName val="Hasil Postest"/>
      <sheetName val="Hasil Akhir Postest"/>
      <sheetName val="Hasil Pretest &amp; Postest"/>
      <sheetName val="Pembagian Sel"/>
      <sheetName val="Rekap Data"/>
      <sheetName val="Sheet3"/>
      <sheetName val="Sheet4"/>
      <sheetName val="Sheet5"/>
      <sheetName val="Sheet6"/>
      <sheetName val="Sheet1"/>
      <sheetName val="Rekap Data (2)"/>
      <sheetName val="UJI-T Pre Test"/>
      <sheetName val="NORMALITAS PRE-TEST"/>
      <sheetName val="NORMALITAS POST-TEST"/>
      <sheetName val="HOMOGENITAS"/>
      <sheetName val="RELEABILITAS"/>
      <sheetName val="ANAVA 2 JALUR"/>
      <sheetName val="NEWMAN-KEULS"/>
      <sheetName val="HISTOGRA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6">
          <cell r="K6" t="str">
            <v>Pretest</v>
          </cell>
          <cell r="M6" t="str">
            <v>Posttest</v>
          </cell>
          <cell r="AB6" t="str">
            <v>Rata-rata</v>
          </cell>
        </row>
        <row r="7">
          <cell r="AB7" t="str">
            <v>Pretest</v>
          </cell>
          <cell r="AC7" t="str">
            <v>Posttest</v>
          </cell>
          <cell r="AF7" t="str">
            <v>Pretest</v>
          </cell>
          <cell r="AG7" t="str">
            <v>Posttest</v>
          </cell>
          <cell r="AH7" t="str">
            <v>Rerata Peningkatan</v>
          </cell>
          <cell r="AL7" t="str">
            <v>A1</v>
          </cell>
          <cell r="AM7" t="str">
            <v>A2</v>
          </cell>
          <cell r="AO7" t="str">
            <v>B1</v>
          </cell>
          <cell r="AP7" t="str">
            <v>B2</v>
          </cell>
          <cell r="AQ7" t="str">
            <v>B3</v>
          </cell>
        </row>
        <row r="8">
          <cell r="J8" t="str">
            <v>A1B1</v>
          </cell>
          <cell r="K8">
            <v>0.46388352388352389</v>
          </cell>
          <cell r="M8">
            <v>0.71805268805268807</v>
          </cell>
          <cell r="O8">
            <v>0.25416916416916419</v>
          </cell>
          <cell r="AA8" t="str">
            <v>DI</v>
          </cell>
          <cell r="AB8">
            <v>0.40673863173863173</v>
          </cell>
          <cell r="AC8">
            <v>0.64365785449118784</v>
          </cell>
          <cell r="AE8" t="str">
            <v>A1B1</v>
          </cell>
          <cell r="AF8">
            <v>0.46388352388352389</v>
          </cell>
          <cell r="AG8">
            <v>0.71805268805268807</v>
          </cell>
          <cell r="AH8">
            <v>0.25416916416916419</v>
          </cell>
          <cell r="AK8" t="str">
            <v>B1</v>
          </cell>
          <cell r="AL8">
            <v>0.25416916416916419</v>
          </cell>
          <cell r="AM8">
            <v>0.41227846227846227</v>
          </cell>
          <cell r="AN8" t="str">
            <v>A1</v>
          </cell>
          <cell r="AO8">
            <v>0.25416916416916419</v>
          </cell>
          <cell r="AP8">
            <v>0.22926166426166428</v>
          </cell>
          <cell r="AQ8">
            <v>0.22732683982683988</v>
          </cell>
        </row>
        <row r="9">
          <cell r="J9" t="str">
            <v>A1B2</v>
          </cell>
          <cell r="K9">
            <v>0.4013864838864839</v>
          </cell>
          <cell r="M9">
            <v>0.63064814814814818</v>
          </cell>
          <cell r="O9">
            <v>0.22926166426166428</v>
          </cell>
          <cell r="AA9" t="str">
            <v>TGfU</v>
          </cell>
          <cell r="AB9">
            <v>0.41781474698141358</v>
          </cell>
          <cell r="AC9">
            <v>0.73719194385861053</v>
          </cell>
          <cell r="AE9" t="str">
            <v>A1B2</v>
          </cell>
          <cell r="AF9">
            <v>0.4013864838864839</v>
          </cell>
          <cell r="AG9">
            <v>0.63064814814814818</v>
          </cell>
          <cell r="AH9">
            <v>0.22926166426166428</v>
          </cell>
          <cell r="AK9" t="str">
            <v>B2</v>
          </cell>
          <cell r="AL9">
            <v>0.22926166426166428</v>
          </cell>
          <cell r="AM9">
            <v>0.34359945609945608</v>
          </cell>
          <cell r="AN9" t="str">
            <v>A2</v>
          </cell>
          <cell r="AO9">
            <v>0.41227846227846227</v>
          </cell>
          <cell r="AP9">
            <v>0.34359945609945608</v>
          </cell>
          <cell r="AQ9">
            <v>0.20225367225367225</v>
          </cell>
        </row>
        <row r="10">
          <cell r="J10" t="str">
            <v>A1B3</v>
          </cell>
          <cell r="K10">
            <v>0.3549458874458874</v>
          </cell>
          <cell r="M10">
            <v>0.58227272727272728</v>
          </cell>
          <cell r="O10">
            <v>0.22732683982683988</v>
          </cell>
          <cell r="AA10" t="str">
            <v>Minat Tinggi</v>
          </cell>
          <cell r="AB10">
            <v>0.46373011248011248</v>
          </cell>
          <cell r="AC10">
            <v>0.79695392570392576</v>
          </cell>
          <cell r="AE10" t="str">
            <v>A1B3</v>
          </cell>
          <cell r="AF10">
            <v>0.3549458874458874</v>
          </cell>
          <cell r="AG10">
            <v>0.58227272727272728</v>
          </cell>
          <cell r="AH10">
            <v>0.22732683982683988</v>
          </cell>
          <cell r="AK10" t="str">
            <v>B3</v>
          </cell>
          <cell r="AL10">
            <v>0.22732683982683988</v>
          </cell>
          <cell r="AM10">
            <v>0.20225367225367213</v>
          </cell>
        </row>
        <row r="11">
          <cell r="J11" t="str">
            <v>A2B1</v>
          </cell>
          <cell r="K11">
            <v>0.46357670107670107</v>
          </cell>
          <cell r="M11">
            <v>0.87585516335516334</v>
          </cell>
          <cell r="O11">
            <v>0.41227846227846227</v>
          </cell>
          <cell r="AA11" t="str">
            <v>Minat Sedang</v>
          </cell>
          <cell r="AB11">
            <v>0.40990490990490991</v>
          </cell>
          <cell r="AC11">
            <v>0.69633547008547003</v>
          </cell>
          <cell r="AE11" t="str">
            <v>A2B1</v>
          </cell>
          <cell r="AF11">
            <v>0.46357670107670107</v>
          </cell>
          <cell r="AG11">
            <v>0.87585516335516334</v>
          </cell>
          <cell r="AH11">
            <v>0.41227846227846227</v>
          </cell>
        </row>
        <row r="12">
          <cell r="J12" t="str">
            <v>A2B2</v>
          </cell>
          <cell r="K12">
            <v>0.41842333592333592</v>
          </cell>
          <cell r="M12">
            <v>0.76202279202279199</v>
          </cell>
          <cell r="O12">
            <v>0.34359945609945608</v>
          </cell>
          <cell r="AA12" t="str">
            <v>Minat Rendah</v>
          </cell>
          <cell r="AB12">
            <v>0.36319504569504568</v>
          </cell>
          <cell r="AC12">
            <v>0.5779853017353016</v>
          </cell>
          <cell r="AE12" t="str">
            <v>A2B2</v>
          </cell>
          <cell r="AF12">
            <v>0.41842333592333592</v>
          </cell>
          <cell r="AG12">
            <v>0.76202279202279199</v>
          </cell>
          <cell r="AH12">
            <v>0.34359945609945608</v>
          </cell>
        </row>
        <row r="13">
          <cell r="J13" t="str">
            <v>A2B3</v>
          </cell>
          <cell r="K13">
            <v>0.37144420394420391</v>
          </cell>
          <cell r="M13">
            <v>0.57369787619787604</v>
          </cell>
          <cell r="O13">
            <v>0.20225367225367213</v>
          </cell>
          <cell r="AE13" t="str">
            <v>A2B3</v>
          </cell>
          <cell r="AF13">
            <v>0.37144420394420391</v>
          </cell>
          <cell r="AG13">
            <v>0.57369787619787604</v>
          </cell>
          <cell r="AH13">
            <v>0.20225367225367213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5.emf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0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4.emf"/><Relationship Id="rId4" Type="http://schemas.openxmlformats.org/officeDocument/2006/relationships/oleObject" Target="../embeddings/oleObject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8"/>
  <sheetViews>
    <sheetView tabSelected="1" workbookViewId="0">
      <selection sqref="A1:AS38"/>
    </sheetView>
  </sheetViews>
  <sheetFormatPr defaultRowHeight="12.75" x14ac:dyDescent="0.25"/>
  <cols>
    <col min="1" max="1" width="5" style="122" customWidth="1"/>
    <col min="2" max="43" width="5.28515625" style="122" customWidth="1"/>
    <col min="44" max="44" width="5" style="122" bestFit="1" customWidth="1"/>
    <col min="45" max="45" width="9" style="122" bestFit="1" customWidth="1"/>
    <col min="46" max="16384" width="9.140625" style="122"/>
  </cols>
  <sheetData>
    <row r="1" spans="1:45" ht="15" x14ac:dyDescent="0.25">
      <c r="A1" s="2" t="s">
        <v>402</v>
      </c>
    </row>
    <row r="2" spans="1:45" s="246" customFormat="1" ht="15" x14ac:dyDescent="0.25">
      <c r="A2" s="2"/>
    </row>
    <row r="3" spans="1:45" ht="13.5" thickBot="1" x14ac:dyDescent="0.3">
      <c r="A3" s="41" t="s">
        <v>0</v>
      </c>
    </row>
    <row r="4" spans="1:45" x14ac:dyDescent="0.25">
      <c r="A4" s="366" t="s">
        <v>1</v>
      </c>
      <c r="B4" s="368" t="s">
        <v>2</v>
      </c>
      <c r="C4" s="368"/>
      <c r="D4" s="368"/>
      <c r="E4" s="368"/>
      <c r="F4" s="368"/>
      <c r="G4" s="368"/>
      <c r="H4" s="368"/>
      <c r="I4" s="368"/>
      <c r="J4" s="368"/>
      <c r="K4" s="368"/>
      <c r="L4" s="368"/>
      <c r="M4" s="368"/>
      <c r="N4" s="368"/>
      <c r="O4" s="368"/>
      <c r="P4" s="368"/>
      <c r="Q4" s="368"/>
      <c r="R4" s="368"/>
      <c r="S4" s="368"/>
      <c r="T4" s="368"/>
      <c r="U4" s="368"/>
      <c r="V4" s="368"/>
      <c r="W4" s="368"/>
      <c r="X4" s="368"/>
      <c r="Y4" s="368"/>
      <c r="Z4" s="368"/>
      <c r="AA4" s="368"/>
      <c r="AB4" s="368"/>
      <c r="AC4" s="368"/>
      <c r="AD4" s="368"/>
      <c r="AE4" s="368"/>
      <c r="AF4" s="368"/>
      <c r="AG4" s="368"/>
      <c r="AH4" s="368"/>
      <c r="AI4" s="368"/>
      <c r="AJ4" s="368"/>
      <c r="AK4" s="368"/>
      <c r="AL4" s="368"/>
      <c r="AM4" s="368"/>
      <c r="AN4" s="368"/>
      <c r="AO4" s="368"/>
      <c r="AP4" s="368"/>
      <c r="AQ4" s="368"/>
      <c r="AR4" s="368" t="s">
        <v>3</v>
      </c>
      <c r="AS4" s="370" t="s">
        <v>4</v>
      </c>
    </row>
    <row r="5" spans="1:45" ht="13.5" thickBot="1" x14ac:dyDescent="0.3">
      <c r="A5" s="367"/>
      <c r="B5" s="44">
        <v>1</v>
      </c>
      <c r="C5" s="44">
        <v>2</v>
      </c>
      <c r="D5" s="44">
        <v>3</v>
      </c>
      <c r="E5" s="44">
        <v>4</v>
      </c>
      <c r="F5" s="44">
        <v>5</v>
      </c>
      <c r="G5" s="44">
        <v>6</v>
      </c>
      <c r="H5" s="44">
        <v>7</v>
      </c>
      <c r="I5" s="44">
        <v>8</v>
      </c>
      <c r="J5" s="44">
        <v>9</v>
      </c>
      <c r="K5" s="44">
        <v>10</v>
      </c>
      <c r="L5" s="44">
        <v>11</v>
      </c>
      <c r="M5" s="44">
        <v>12</v>
      </c>
      <c r="N5" s="44">
        <v>13</v>
      </c>
      <c r="O5" s="44">
        <v>14</v>
      </c>
      <c r="P5" s="44">
        <v>15</v>
      </c>
      <c r="Q5" s="44">
        <v>16</v>
      </c>
      <c r="R5" s="44">
        <v>17</v>
      </c>
      <c r="S5" s="44">
        <v>18</v>
      </c>
      <c r="T5" s="44">
        <v>19</v>
      </c>
      <c r="U5" s="44">
        <v>20</v>
      </c>
      <c r="V5" s="44">
        <v>21</v>
      </c>
      <c r="W5" s="44">
        <v>22</v>
      </c>
      <c r="X5" s="44">
        <v>23</v>
      </c>
      <c r="Y5" s="44">
        <v>24</v>
      </c>
      <c r="Z5" s="44">
        <v>25</v>
      </c>
      <c r="AA5" s="44">
        <v>26</v>
      </c>
      <c r="AB5" s="44">
        <v>27</v>
      </c>
      <c r="AC5" s="44">
        <v>28</v>
      </c>
      <c r="AD5" s="44">
        <v>29</v>
      </c>
      <c r="AE5" s="44">
        <v>30</v>
      </c>
      <c r="AF5" s="44">
        <v>31</v>
      </c>
      <c r="AG5" s="44">
        <v>32</v>
      </c>
      <c r="AH5" s="44">
        <v>33</v>
      </c>
      <c r="AI5" s="44">
        <v>34</v>
      </c>
      <c r="AJ5" s="44">
        <v>35</v>
      </c>
      <c r="AK5" s="44">
        <v>36</v>
      </c>
      <c r="AL5" s="44">
        <v>37</v>
      </c>
      <c r="AM5" s="44">
        <v>38</v>
      </c>
      <c r="AN5" s="44">
        <v>39</v>
      </c>
      <c r="AO5" s="44">
        <v>40</v>
      </c>
      <c r="AP5" s="44">
        <v>41</v>
      </c>
      <c r="AQ5" s="44">
        <v>42</v>
      </c>
      <c r="AR5" s="369"/>
      <c r="AS5" s="371"/>
    </row>
    <row r="6" spans="1:45" x14ac:dyDescent="0.25">
      <c r="A6" s="46">
        <v>1</v>
      </c>
      <c r="B6" s="47">
        <v>4</v>
      </c>
      <c r="C6" s="47">
        <v>3</v>
      </c>
      <c r="D6" s="47">
        <v>4</v>
      </c>
      <c r="E6" s="47">
        <v>4</v>
      </c>
      <c r="F6" s="47">
        <v>4</v>
      </c>
      <c r="G6" s="47">
        <v>3</v>
      </c>
      <c r="H6" s="47">
        <v>3</v>
      </c>
      <c r="I6" s="47">
        <v>2</v>
      </c>
      <c r="J6" s="47">
        <v>4</v>
      </c>
      <c r="K6" s="47">
        <v>2</v>
      </c>
      <c r="L6" s="47">
        <v>3</v>
      </c>
      <c r="M6" s="47">
        <v>3</v>
      </c>
      <c r="N6" s="47">
        <v>3</v>
      </c>
      <c r="O6" s="47">
        <v>2</v>
      </c>
      <c r="P6" s="47">
        <v>3</v>
      </c>
      <c r="Q6" s="47">
        <v>4</v>
      </c>
      <c r="R6" s="47">
        <v>3</v>
      </c>
      <c r="S6" s="47">
        <v>4</v>
      </c>
      <c r="T6" s="47">
        <v>4</v>
      </c>
      <c r="U6" s="47">
        <v>4</v>
      </c>
      <c r="V6" s="47">
        <v>3</v>
      </c>
      <c r="W6" s="47">
        <v>3</v>
      </c>
      <c r="X6" s="47">
        <v>3</v>
      </c>
      <c r="Y6" s="47">
        <v>4</v>
      </c>
      <c r="Z6" s="47">
        <v>3</v>
      </c>
      <c r="AA6" s="47">
        <v>3</v>
      </c>
      <c r="AB6" s="47">
        <v>2</v>
      </c>
      <c r="AC6" s="47">
        <v>3</v>
      </c>
      <c r="AD6" s="47">
        <v>4</v>
      </c>
      <c r="AE6" s="47">
        <v>4</v>
      </c>
      <c r="AF6" s="47">
        <v>3</v>
      </c>
      <c r="AG6" s="47">
        <v>3</v>
      </c>
      <c r="AH6" s="47">
        <v>4</v>
      </c>
      <c r="AI6" s="47">
        <v>3</v>
      </c>
      <c r="AJ6" s="47">
        <v>3</v>
      </c>
      <c r="AK6" s="47">
        <v>3</v>
      </c>
      <c r="AL6" s="47">
        <v>4</v>
      </c>
      <c r="AM6" s="47">
        <v>4</v>
      </c>
      <c r="AN6" s="47">
        <v>3</v>
      </c>
      <c r="AO6" s="47">
        <v>3</v>
      </c>
      <c r="AP6" s="47">
        <v>4</v>
      </c>
      <c r="AQ6" s="47">
        <v>4</v>
      </c>
      <c r="AR6" s="47">
        <v>139</v>
      </c>
      <c r="AS6" s="49">
        <v>19321</v>
      </c>
    </row>
    <row r="7" spans="1:45" x14ac:dyDescent="0.25">
      <c r="A7" s="50">
        <v>2</v>
      </c>
      <c r="B7" s="51">
        <v>4</v>
      </c>
      <c r="C7" s="51">
        <v>3</v>
      </c>
      <c r="D7" s="51">
        <v>3</v>
      </c>
      <c r="E7" s="51">
        <v>4</v>
      </c>
      <c r="F7" s="51">
        <v>3</v>
      </c>
      <c r="G7" s="51">
        <v>3</v>
      </c>
      <c r="H7" s="51">
        <v>4</v>
      </c>
      <c r="I7" s="51">
        <v>3</v>
      </c>
      <c r="J7" s="51">
        <v>4</v>
      </c>
      <c r="K7" s="51">
        <v>4</v>
      </c>
      <c r="L7" s="51">
        <v>4</v>
      </c>
      <c r="M7" s="51">
        <v>4</v>
      </c>
      <c r="N7" s="51">
        <v>3</v>
      </c>
      <c r="O7" s="51">
        <v>2</v>
      </c>
      <c r="P7" s="51">
        <v>3</v>
      </c>
      <c r="Q7" s="51">
        <v>4</v>
      </c>
      <c r="R7" s="51">
        <v>3</v>
      </c>
      <c r="S7" s="51">
        <v>4</v>
      </c>
      <c r="T7" s="51">
        <v>3</v>
      </c>
      <c r="U7" s="51">
        <v>3</v>
      </c>
      <c r="V7" s="51">
        <v>3</v>
      </c>
      <c r="W7" s="51">
        <v>3</v>
      </c>
      <c r="X7" s="51">
        <v>3</v>
      </c>
      <c r="Y7" s="51">
        <v>4</v>
      </c>
      <c r="Z7" s="51">
        <v>3</v>
      </c>
      <c r="AA7" s="51">
        <v>3</v>
      </c>
      <c r="AB7" s="51">
        <v>3</v>
      </c>
      <c r="AC7" s="51">
        <v>4</v>
      </c>
      <c r="AD7" s="51">
        <v>4</v>
      </c>
      <c r="AE7" s="51">
        <v>4</v>
      </c>
      <c r="AF7" s="51">
        <v>3</v>
      </c>
      <c r="AG7" s="51">
        <v>3</v>
      </c>
      <c r="AH7" s="51">
        <v>3</v>
      </c>
      <c r="AI7" s="51">
        <v>3</v>
      </c>
      <c r="AJ7" s="51">
        <v>4</v>
      </c>
      <c r="AK7" s="51">
        <v>3</v>
      </c>
      <c r="AL7" s="51">
        <v>3</v>
      </c>
      <c r="AM7" s="51">
        <v>4</v>
      </c>
      <c r="AN7" s="51">
        <v>3</v>
      </c>
      <c r="AO7" s="51">
        <v>4</v>
      </c>
      <c r="AP7" s="51">
        <v>3</v>
      </c>
      <c r="AQ7" s="51">
        <v>3</v>
      </c>
      <c r="AR7" s="51">
        <v>141</v>
      </c>
      <c r="AS7" s="53">
        <v>19881</v>
      </c>
    </row>
    <row r="8" spans="1:45" x14ac:dyDescent="0.25">
      <c r="A8" s="50">
        <v>3</v>
      </c>
      <c r="B8" s="51">
        <v>3</v>
      </c>
      <c r="C8" s="51">
        <v>4</v>
      </c>
      <c r="D8" s="51">
        <v>3</v>
      </c>
      <c r="E8" s="51">
        <v>4</v>
      </c>
      <c r="F8" s="51">
        <v>4</v>
      </c>
      <c r="G8" s="51">
        <v>4</v>
      </c>
      <c r="H8" s="51">
        <v>3</v>
      </c>
      <c r="I8" s="51">
        <v>3</v>
      </c>
      <c r="J8" s="51">
        <v>2</v>
      </c>
      <c r="K8" s="51">
        <v>4</v>
      </c>
      <c r="L8" s="51">
        <v>3</v>
      </c>
      <c r="M8" s="51">
        <v>3</v>
      </c>
      <c r="N8" s="51">
        <v>4</v>
      </c>
      <c r="O8" s="51">
        <v>3</v>
      </c>
      <c r="P8" s="51">
        <v>4</v>
      </c>
      <c r="Q8" s="51">
        <v>4</v>
      </c>
      <c r="R8" s="51">
        <v>4</v>
      </c>
      <c r="S8" s="51">
        <v>4</v>
      </c>
      <c r="T8" s="51">
        <v>2</v>
      </c>
      <c r="U8" s="51">
        <v>4</v>
      </c>
      <c r="V8" s="51">
        <v>3</v>
      </c>
      <c r="W8" s="51">
        <v>4</v>
      </c>
      <c r="X8" s="51">
        <v>3</v>
      </c>
      <c r="Y8" s="51">
        <v>3</v>
      </c>
      <c r="Z8" s="51">
        <v>3</v>
      </c>
      <c r="AA8" s="51">
        <v>3</v>
      </c>
      <c r="AB8" s="51">
        <v>4</v>
      </c>
      <c r="AC8" s="51">
        <v>4</v>
      </c>
      <c r="AD8" s="51">
        <v>3</v>
      </c>
      <c r="AE8" s="51">
        <v>3</v>
      </c>
      <c r="AF8" s="51">
        <v>3</v>
      </c>
      <c r="AG8" s="51">
        <v>3</v>
      </c>
      <c r="AH8" s="51">
        <v>3</v>
      </c>
      <c r="AI8" s="51">
        <v>4</v>
      </c>
      <c r="AJ8" s="51">
        <v>3</v>
      </c>
      <c r="AK8" s="51">
        <v>3</v>
      </c>
      <c r="AL8" s="51">
        <v>4</v>
      </c>
      <c r="AM8" s="51">
        <v>3</v>
      </c>
      <c r="AN8" s="51">
        <v>4</v>
      </c>
      <c r="AO8" s="51">
        <v>3</v>
      </c>
      <c r="AP8" s="51">
        <v>2</v>
      </c>
      <c r="AQ8" s="51">
        <v>3</v>
      </c>
      <c r="AR8" s="51">
        <v>140</v>
      </c>
      <c r="AS8" s="53">
        <v>19600</v>
      </c>
    </row>
    <row r="9" spans="1:45" x14ac:dyDescent="0.25">
      <c r="A9" s="50">
        <v>4</v>
      </c>
      <c r="B9" s="51">
        <v>3</v>
      </c>
      <c r="C9" s="51">
        <v>3</v>
      </c>
      <c r="D9" s="51">
        <v>3</v>
      </c>
      <c r="E9" s="51">
        <v>3</v>
      </c>
      <c r="F9" s="51">
        <v>2</v>
      </c>
      <c r="G9" s="51">
        <v>3</v>
      </c>
      <c r="H9" s="51">
        <v>3</v>
      </c>
      <c r="I9" s="51">
        <v>3</v>
      </c>
      <c r="J9" s="51">
        <v>3</v>
      </c>
      <c r="K9" s="51">
        <v>2</v>
      </c>
      <c r="L9" s="51">
        <v>3</v>
      </c>
      <c r="M9" s="51">
        <v>2</v>
      </c>
      <c r="N9" s="51">
        <v>3</v>
      </c>
      <c r="O9" s="51">
        <v>2</v>
      </c>
      <c r="P9" s="51">
        <v>3</v>
      </c>
      <c r="Q9" s="51">
        <v>3</v>
      </c>
      <c r="R9" s="51">
        <v>3</v>
      </c>
      <c r="S9" s="51">
        <v>2</v>
      </c>
      <c r="T9" s="51">
        <v>3</v>
      </c>
      <c r="U9" s="51">
        <v>3</v>
      </c>
      <c r="V9" s="51">
        <v>3</v>
      </c>
      <c r="W9" s="51">
        <v>3</v>
      </c>
      <c r="X9" s="51">
        <v>3</v>
      </c>
      <c r="Y9" s="51">
        <v>3</v>
      </c>
      <c r="Z9" s="51">
        <v>3</v>
      </c>
      <c r="AA9" s="51">
        <v>2</v>
      </c>
      <c r="AB9" s="51">
        <v>2</v>
      </c>
      <c r="AC9" s="51">
        <v>3</v>
      </c>
      <c r="AD9" s="51">
        <v>3</v>
      </c>
      <c r="AE9" s="51">
        <v>4</v>
      </c>
      <c r="AF9" s="51">
        <v>4</v>
      </c>
      <c r="AG9" s="51">
        <v>3</v>
      </c>
      <c r="AH9" s="51">
        <v>4</v>
      </c>
      <c r="AI9" s="51">
        <v>4</v>
      </c>
      <c r="AJ9" s="51">
        <v>4</v>
      </c>
      <c r="AK9" s="51">
        <v>4</v>
      </c>
      <c r="AL9" s="51">
        <v>3</v>
      </c>
      <c r="AM9" s="51">
        <v>3</v>
      </c>
      <c r="AN9" s="51">
        <v>3</v>
      </c>
      <c r="AO9" s="51">
        <v>3</v>
      </c>
      <c r="AP9" s="51">
        <v>3</v>
      </c>
      <c r="AQ9" s="51">
        <v>3</v>
      </c>
      <c r="AR9" s="51">
        <v>125</v>
      </c>
      <c r="AS9" s="53">
        <v>15625</v>
      </c>
    </row>
    <row r="10" spans="1:45" x14ac:dyDescent="0.25">
      <c r="A10" s="50">
        <v>5</v>
      </c>
      <c r="B10" s="51">
        <v>4</v>
      </c>
      <c r="C10" s="51">
        <v>4</v>
      </c>
      <c r="D10" s="51">
        <v>3</v>
      </c>
      <c r="E10" s="51">
        <v>3</v>
      </c>
      <c r="F10" s="51">
        <v>3</v>
      </c>
      <c r="G10" s="51">
        <v>4</v>
      </c>
      <c r="H10" s="51">
        <v>4</v>
      </c>
      <c r="I10" s="51">
        <v>2</v>
      </c>
      <c r="J10" s="51">
        <v>3</v>
      </c>
      <c r="K10" s="51">
        <v>3</v>
      </c>
      <c r="L10" s="51">
        <v>3</v>
      </c>
      <c r="M10" s="51">
        <v>3</v>
      </c>
      <c r="N10" s="51">
        <v>3</v>
      </c>
      <c r="O10" s="51">
        <v>2</v>
      </c>
      <c r="P10" s="51">
        <v>3</v>
      </c>
      <c r="Q10" s="51">
        <v>3</v>
      </c>
      <c r="R10" s="51">
        <v>3</v>
      </c>
      <c r="S10" s="51">
        <v>2</v>
      </c>
      <c r="T10" s="51">
        <v>2</v>
      </c>
      <c r="U10" s="51">
        <v>3</v>
      </c>
      <c r="V10" s="51">
        <v>3</v>
      </c>
      <c r="W10" s="51">
        <v>2</v>
      </c>
      <c r="X10" s="51">
        <v>4</v>
      </c>
      <c r="Y10" s="51">
        <v>4</v>
      </c>
      <c r="Z10" s="51">
        <v>4</v>
      </c>
      <c r="AA10" s="51">
        <v>3</v>
      </c>
      <c r="AB10" s="51">
        <v>3</v>
      </c>
      <c r="AC10" s="51">
        <v>3</v>
      </c>
      <c r="AD10" s="51">
        <v>4</v>
      </c>
      <c r="AE10" s="51">
        <v>3</v>
      </c>
      <c r="AF10" s="51">
        <v>4</v>
      </c>
      <c r="AG10" s="51">
        <v>3</v>
      </c>
      <c r="AH10" s="51">
        <v>3</v>
      </c>
      <c r="AI10" s="51">
        <v>4</v>
      </c>
      <c r="AJ10" s="51">
        <v>3</v>
      </c>
      <c r="AK10" s="51">
        <v>3</v>
      </c>
      <c r="AL10" s="51">
        <v>3</v>
      </c>
      <c r="AM10" s="51">
        <v>3</v>
      </c>
      <c r="AN10" s="51">
        <v>4</v>
      </c>
      <c r="AO10" s="51">
        <v>4</v>
      </c>
      <c r="AP10" s="51">
        <v>3</v>
      </c>
      <c r="AQ10" s="51">
        <v>3</v>
      </c>
      <c r="AR10" s="51">
        <v>133</v>
      </c>
      <c r="AS10" s="53">
        <v>17689</v>
      </c>
    </row>
    <row r="11" spans="1:45" x14ac:dyDescent="0.25">
      <c r="A11" s="50">
        <v>6</v>
      </c>
      <c r="B11" s="51">
        <v>3</v>
      </c>
      <c r="C11" s="51">
        <v>3</v>
      </c>
      <c r="D11" s="51">
        <v>3</v>
      </c>
      <c r="E11" s="51">
        <v>1</v>
      </c>
      <c r="F11" s="51">
        <v>2</v>
      </c>
      <c r="G11" s="51">
        <v>3</v>
      </c>
      <c r="H11" s="51">
        <v>3</v>
      </c>
      <c r="I11" s="51">
        <v>3</v>
      </c>
      <c r="J11" s="51">
        <v>4</v>
      </c>
      <c r="K11" s="51">
        <v>3</v>
      </c>
      <c r="L11" s="51">
        <v>3</v>
      </c>
      <c r="M11" s="51">
        <v>2</v>
      </c>
      <c r="N11" s="51">
        <v>4</v>
      </c>
      <c r="O11" s="51">
        <v>2</v>
      </c>
      <c r="P11" s="51">
        <v>4</v>
      </c>
      <c r="Q11" s="51">
        <v>4</v>
      </c>
      <c r="R11" s="51">
        <v>3</v>
      </c>
      <c r="S11" s="51">
        <v>2</v>
      </c>
      <c r="T11" s="51">
        <v>4</v>
      </c>
      <c r="U11" s="51">
        <v>3</v>
      </c>
      <c r="V11" s="51">
        <v>4</v>
      </c>
      <c r="W11" s="51">
        <v>3</v>
      </c>
      <c r="X11" s="51">
        <v>3</v>
      </c>
      <c r="Y11" s="51">
        <v>3</v>
      </c>
      <c r="Z11" s="51">
        <v>3</v>
      </c>
      <c r="AA11" s="51">
        <v>4</v>
      </c>
      <c r="AB11" s="51">
        <v>3</v>
      </c>
      <c r="AC11" s="51">
        <v>1</v>
      </c>
      <c r="AD11" s="51">
        <v>3</v>
      </c>
      <c r="AE11" s="51">
        <v>3</v>
      </c>
      <c r="AF11" s="51">
        <v>4</v>
      </c>
      <c r="AG11" s="51">
        <v>4</v>
      </c>
      <c r="AH11" s="51">
        <v>3</v>
      </c>
      <c r="AI11" s="51">
        <v>3</v>
      </c>
      <c r="AJ11" s="51">
        <v>3</v>
      </c>
      <c r="AK11" s="51">
        <v>3</v>
      </c>
      <c r="AL11" s="51">
        <v>3</v>
      </c>
      <c r="AM11" s="51">
        <v>3</v>
      </c>
      <c r="AN11" s="51">
        <v>3</v>
      </c>
      <c r="AO11" s="51">
        <v>1</v>
      </c>
      <c r="AP11" s="51">
        <v>4</v>
      </c>
      <c r="AQ11" s="51">
        <v>3</v>
      </c>
      <c r="AR11" s="51">
        <v>126</v>
      </c>
      <c r="AS11" s="53">
        <v>15876</v>
      </c>
    </row>
    <row r="12" spans="1:45" x14ac:dyDescent="0.25">
      <c r="A12" s="50">
        <v>7</v>
      </c>
      <c r="B12" s="51">
        <v>2</v>
      </c>
      <c r="C12" s="51">
        <v>2</v>
      </c>
      <c r="D12" s="51">
        <v>3</v>
      </c>
      <c r="E12" s="51">
        <v>3</v>
      </c>
      <c r="F12" s="51">
        <v>3</v>
      </c>
      <c r="G12" s="51">
        <v>4</v>
      </c>
      <c r="H12" s="51">
        <v>3</v>
      </c>
      <c r="I12" s="51">
        <v>3</v>
      </c>
      <c r="J12" s="51">
        <v>1</v>
      </c>
      <c r="K12" s="51">
        <v>3</v>
      </c>
      <c r="L12" s="51">
        <v>3</v>
      </c>
      <c r="M12" s="51">
        <v>1</v>
      </c>
      <c r="N12" s="51">
        <v>2</v>
      </c>
      <c r="O12" s="51">
        <v>3</v>
      </c>
      <c r="P12" s="51">
        <v>3</v>
      </c>
      <c r="Q12" s="51">
        <v>2</v>
      </c>
      <c r="R12" s="51">
        <v>2</v>
      </c>
      <c r="S12" s="51">
        <v>3</v>
      </c>
      <c r="T12" s="51">
        <v>3</v>
      </c>
      <c r="U12" s="51">
        <v>3</v>
      </c>
      <c r="V12" s="51">
        <v>2</v>
      </c>
      <c r="W12" s="51">
        <v>3</v>
      </c>
      <c r="X12" s="51">
        <v>3</v>
      </c>
      <c r="Y12" s="51">
        <v>3</v>
      </c>
      <c r="Z12" s="51">
        <v>2</v>
      </c>
      <c r="AA12" s="51">
        <v>3</v>
      </c>
      <c r="AB12" s="51">
        <v>3</v>
      </c>
      <c r="AC12" s="51">
        <v>4</v>
      </c>
      <c r="AD12" s="51">
        <v>4</v>
      </c>
      <c r="AE12" s="51">
        <v>3</v>
      </c>
      <c r="AF12" s="51">
        <v>3</v>
      </c>
      <c r="AG12" s="51">
        <v>4</v>
      </c>
      <c r="AH12" s="51">
        <v>4</v>
      </c>
      <c r="AI12" s="51">
        <v>3</v>
      </c>
      <c r="AJ12" s="51">
        <v>3</v>
      </c>
      <c r="AK12" s="51">
        <v>3</v>
      </c>
      <c r="AL12" s="51">
        <v>2</v>
      </c>
      <c r="AM12" s="51">
        <v>2</v>
      </c>
      <c r="AN12" s="51">
        <v>3</v>
      </c>
      <c r="AO12" s="51">
        <v>3</v>
      </c>
      <c r="AP12" s="51">
        <v>3</v>
      </c>
      <c r="AQ12" s="51">
        <v>3</v>
      </c>
      <c r="AR12" s="51">
        <v>118</v>
      </c>
      <c r="AS12" s="53">
        <v>13924</v>
      </c>
    </row>
    <row r="13" spans="1:45" x14ac:dyDescent="0.25">
      <c r="A13" s="50">
        <v>8</v>
      </c>
      <c r="B13" s="51">
        <v>3</v>
      </c>
      <c r="C13" s="51">
        <v>3</v>
      </c>
      <c r="D13" s="51">
        <v>4</v>
      </c>
      <c r="E13" s="51">
        <v>3</v>
      </c>
      <c r="F13" s="51">
        <v>4</v>
      </c>
      <c r="G13" s="51">
        <v>2</v>
      </c>
      <c r="H13" s="51">
        <v>3</v>
      </c>
      <c r="I13" s="51">
        <v>3</v>
      </c>
      <c r="J13" s="51">
        <v>4</v>
      </c>
      <c r="K13" s="51">
        <v>3</v>
      </c>
      <c r="L13" s="51">
        <v>3</v>
      </c>
      <c r="M13" s="51">
        <v>2</v>
      </c>
      <c r="N13" s="51">
        <v>3</v>
      </c>
      <c r="O13" s="51">
        <v>1</v>
      </c>
      <c r="P13" s="51">
        <v>4</v>
      </c>
      <c r="Q13" s="51">
        <v>3</v>
      </c>
      <c r="R13" s="51">
        <v>3</v>
      </c>
      <c r="S13" s="51">
        <v>3</v>
      </c>
      <c r="T13" s="51">
        <v>3</v>
      </c>
      <c r="U13" s="51">
        <v>3</v>
      </c>
      <c r="V13" s="51">
        <v>3</v>
      </c>
      <c r="W13" s="51">
        <v>4</v>
      </c>
      <c r="X13" s="51">
        <v>2</v>
      </c>
      <c r="Y13" s="51">
        <v>3</v>
      </c>
      <c r="Z13" s="51">
        <v>3</v>
      </c>
      <c r="AA13" s="51">
        <v>4</v>
      </c>
      <c r="AB13" s="51">
        <v>4</v>
      </c>
      <c r="AC13" s="51">
        <v>4</v>
      </c>
      <c r="AD13" s="51">
        <v>4</v>
      </c>
      <c r="AE13" s="51">
        <v>4</v>
      </c>
      <c r="AF13" s="51">
        <v>3</v>
      </c>
      <c r="AG13" s="51">
        <v>3</v>
      </c>
      <c r="AH13" s="51">
        <v>3</v>
      </c>
      <c r="AI13" s="51">
        <v>4</v>
      </c>
      <c r="AJ13" s="51">
        <v>3</v>
      </c>
      <c r="AK13" s="51">
        <v>4</v>
      </c>
      <c r="AL13" s="51">
        <v>3</v>
      </c>
      <c r="AM13" s="51">
        <v>4</v>
      </c>
      <c r="AN13" s="51">
        <v>3</v>
      </c>
      <c r="AO13" s="51">
        <v>4</v>
      </c>
      <c r="AP13" s="51">
        <v>3</v>
      </c>
      <c r="AQ13" s="51">
        <v>3</v>
      </c>
      <c r="AR13" s="51">
        <v>135</v>
      </c>
      <c r="AS13" s="53">
        <v>18225</v>
      </c>
    </row>
    <row r="14" spans="1:45" x14ac:dyDescent="0.25">
      <c r="A14" s="50">
        <v>9</v>
      </c>
      <c r="B14" s="51">
        <v>4</v>
      </c>
      <c r="C14" s="51">
        <v>3</v>
      </c>
      <c r="D14" s="51">
        <v>2</v>
      </c>
      <c r="E14" s="51">
        <v>4</v>
      </c>
      <c r="F14" s="51">
        <v>3</v>
      </c>
      <c r="G14" s="51">
        <v>3</v>
      </c>
      <c r="H14" s="51">
        <v>4</v>
      </c>
      <c r="I14" s="51">
        <v>3</v>
      </c>
      <c r="J14" s="51">
        <v>3</v>
      </c>
      <c r="K14" s="51">
        <v>4</v>
      </c>
      <c r="L14" s="51">
        <v>4</v>
      </c>
      <c r="M14" s="51">
        <v>4</v>
      </c>
      <c r="N14" s="51">
        <v>3</v>
      </c>
      <c r="O14" s="51">
        <v>3</v>
      </c>
      <c r="P14" s="51">
        <v>3</v>
      </c>
      <c r="Q14" s="51">
        <v>4</v>
      </c>
      <c r="R14" s="51">
        <v>3</v>
      </c>
      <c r="S14" s="51">
        <v>4</v>
      </c>
      <c r="T14" s="51">
        <v>3</v>
      </c>
      <c r="U14" s="51">
        <v>3</v>
      </c>
      <c r="V14" s="51">
        <v>3</v>
      </c>
      <c r="W14" s="51">
        <v>3</v>
      </c>
      <c r="X14" s="51">
        <v>3</v>
      </c>
      <c r="Y14" s="51">
        <v>4</v>
      </c>
      <c r="Z14" s="51">
        <v>3</v>
      </c>
      <c r="AA14" s="51">
        <v>3</v>
      </c>
      <c r="AB14" s="51">
        <v>3</v>
      </c>
      <c r="AC14" s="51">
        <v>4</v>
      </c>
      <c r="AD14" s="51">
        <v>3</v>
      </c>
      <c r="AE14" s="51">
        <v>4</v>
      </c>
      <c r="AF14" s="51">
        <v>3</v>
      </c>
      <c r="AG14" s="51">
        <v>3</v>
      </c>
      <c r="AH14" s="51">
        <v>3</v>
      </c>
      <c r="AI14" s="51">
        <v>3</v>
      </c>
      <c r="AJ14" s="51">
        <v>4</v>
      </c>
      <c r="AK14" s="51">
        <v>3</v>
      </c>
      <c r="AL14" s="51">
        <v>3</v>
      </c>
      <c r="AM14" s="51">
        <v>4</v>
      </c>
      <c r="AN14" s="51">
        <v>3</v>
      </c>
      <c r="AO14" s="51">
        <v>4</v>
      </c>
      <c r="AP14" s="51">
        <v>4</v>
      </c>
      <c r="AQ14" s="51">
        <v>4</v>
      </c>
      <c r="AR14" s="51">
        <v>141</v>
      </c>
      <c r="AS14" s="53">
        <v>19881</v>
      </c>
    </row>
    <row r="15" spans="1:45" x14ac:dyDescent="0.25">
      <c r="A15" s="50">
        <v>10</v>
      </c>
      <c r="B15" s="51">
        <v>3</v>
      </c>
      <c r="C15" s="51">
        <v>4</v>
      </c>
      <c r="D15" s="51">
        <v>2</v>
      </c>
      <c r="E15" s="51">
        <v>4</v>
      </c>
      <c r="F15" s="51">
        <v>4</v>
      </c>
      <c r="G15" s="51">
        <v>4</v>
      </c>
      <c r="H15" s="51">
        <v>1</v>
      </c>
      <c r="I15" s="51">
        <v>3</v>
      </c>
      <c r="J15" s="51">
        <v>2</v>
      </c>
      <c r="K15" s="51">
        <v>3</v>
      </c>
      <c r="L15" s="51">
        <v>3</v>
      </c>
      <c r="M15" s="51">
        <v>3</v>
      </c>
      <c r="N15" s="51">
        <v>4</v>
      </c>
      <c r="O15" s="51">
        <v>1</v>
      </c>
      <c r="P15" s="51">
        <v>4</v>
      </c>
      <c r="Q15" s="51">
        <v>4</v>
      </c>
      <c r="R15" s="51">
        <v>4</v>
      </c>
      <c r="S15" s="51">
        <v>4</v>
      </c>
      <c r="T15" s="51">
        <v>3</v>
      </c>
      <c r="U15" s="51">
        <v>4</v>
      </c>
      <c r="V15" s="51">
        <v>3</v>
      </c>
      <c r="W15" s="51">
        <v>4</v>
      </c>
      <c r="X15" s="51">
        <v>3</v>
      </c>
      <c r="Y15" s="51">
        <v>3</v>
      </c>
      <c r="Z15" s="51">
        <v>3</v>
      </c>
      <c r="AA15" s="51">
        <v>3</v>
      </c>
      <c r="AB15" s="51">
        <v>4</v>
      </c>
      <c r="AC15" s="51">
        <v>4</v>
      </c>
      <c r="AD15" s="51">
        <v>4</v>
      </c>
      <c r="AE15" s="51">
        <v>3</v>
      </c>
      <c r="AF15" s="51">
        <v>3</v>
      </c>
      <c r="AG15" s="51">
        <v>3</v>
      </c>
      <c r="AH15" s="51">
        <v>3</v>
      </c>
      <c r="AI15" s="51">
        <v>4</v>
      </c>
      <c r="AJ15" s="51">
        <v>3</v>
      </c>
      <c r="AK15" s="51">
        <v>3</v>
      </c>
      <c r="AL15" s="51">
        <v>4</v>
      </c>
      <c r="AM15" s="51">
        <v>3</v>
      </c>
      <c r="AN15" s="51">
        <v>4</v>
      </c>
      <c r="AO15" s="51">
        <v>3</v>
      </c>
      <c r="AP15" s="51">
        <v>4</v>
      </c>
      <c r="AQ15" s="51">
        <v>3</v>
      </c>
      <c r="AR15" s="51">
        <v>138</v>
      </c>
      <c r="AS15" s="53">
        <v>19044</v>
      </c>
    </row>
    <row r="16" spans="1:45" x14ac:dyDescent="0.25">
      <c r="A16" s="50">
        <v>11</v>
      </c>
      <c r="B16" s="51">
        <v>3</v>
      </c>
      <c r="C16" s="51">
        <v>3</v>
      </c>
      <c r="D16" s="51">
        <v>3</v>
      </c>
      <c r="E16" s="51">
        <v>3</v>
      </c>
      <c r="F16" s="51">
        <v>3</v>
      </c>
      <c r="G16" s="51">
        <v>4</v>
      </c>
      <c r="H16" s="51">
        <v>4</v>
      </c>
      <c r="I16" s="51">
        <v>3</v>
      </c>
      <c r="J16" s="51">
        <v>4</v>
      </c>
      <c r="K16" s="51">
        <v>4</v>
      </c>
      <c r="L16" s="51">
        <v>4</v>
      </c>
      <c r="M16" s="51">
        <v>4</v>
      </c>
      <c r="N16" s="51">
        <v>3</v>
      </c>
      <c r="O16" s="51">
        <v>3</v>
      </c>
      <c r="P16" s="51">
        <v>3</v>
      </c>
      <c r="Q16" s="51">
        <v>4</v>
      </c>
      <c r="R16" s="51">
        <v>3</v>
      </c>
      <c r="S16" s="51">
        <v>4</v>
      </c>
      <c r="T16" s="51">
        <v>4</v>
      </c>
      <c r="U16" s="51">
        <v>4</v>
      </c>
      <c r="V16" s="51">
        <v>4</v>
      </c>
      <c r="W16" s="51">
        <v>3</v>
      </c>
      <c r="X16" s="51">
        <v>3</v>
      </c>
      <c r="Y16" s="51">
        <v>3</v>
      </c>
      <c r="Z16" s="51">
        <v>3</v>
      </c>
      <c r="AA16" s="51">
        <v>4</v>
      </c>
      <c r="AB16" s="51">
        <v>4</v>
      </c>
      <c r="AC16" s="51">
        <v>3</v>
      </c>
      <c r="AD16" s="51">
        <v>3</v>
      </c>
      <c r="AE16" s="51">
        <v>4</v>
      </c>
      <c r="AF16" s="51">
        <v>4</v>
      </c>
      <c r="AG16" s="51">
        <v>3</v>
      </c>
      <c r="AH16" s="51">
        <v>4</v>
      </c>
      <c r="AI16" s="51">
        <v>4</v>
      </c>
      <c r="AJ16" s="51">
        <v>4</v>
      </c>
      <c r="AK16" s="51">
        <v>4</v>
      </c>
      <c r="AL16" s="51">
        <v>3</v>
      </c>
      <c r="AM16" s="51">
        <v>3</v>
      </c>
      <c r="AN16" s="51">
        <v>3</v>
      </c>
      <c r="AO16" s="51">
        <v>3</v>
      </c>
      <c r="AP16" s="51">
        <v>3</v>
      </c>
      <c r="AQ16" s="51">
        <v>4</v>
      </c>
      <c r="AR16" s="51">
        <v>146</v>
      </c>
      <c r="AS16" s="53">
        <v>21316</v>
      </c>
    </row>
    <row r="17" spans="1:45" x14ac:dyDescent="0.25">
      <c r="A17" s="50">
        <v>12</v>
      </c>
      <c r="B17" s="51">
        <v>4</v>
      </c>
      <c r="C17" s="51">
        <v>4</v>
      </c>
      <c r="D17" s="51">
        <v>3</v>
      </c>
      <c r="E17" s="51">
        <v>3</v>
      </c>
      <c r="F17" s="51">
        <v>3</v>
      </c>
      <c r="G17" s="51">
        <v>4</v>
      </c>
      <c r="H17" s="51">
        <v>4</v>
      </c>
      <c r="I17" s="51">
        <v>4</v>
      </c>
      <c r="J17" s="51">
        <v>3</v>
      </c>
      <c r="K17" s="51">
        <v>4</v>
      </c>
      <c r="L17" s="51">
        <v>3</v>
      </c>
      <c r="M17" s="51">
        <v>3</v>
      </c>
      <c r="N17" s="51">
        <v>3</v>
      </c>
      <c r="O17" s="51">
        <v>1</v>
      </c>
      <c r="P17" s="51">
        <v>1</v>
      </c>
      <c r="Q17" s="51">
        <v>3</v>
      </c>
      <c r="R17" s="51">
        <v>3</v>
      </c>
      <c r="S17" s="51">
        <v>2</v>
      </c>
      <c r="T17" s="51">
        <v>3</v>
      </c>
      <c r="U17" s="51">
        <v>3</v>
      </c>
      <c r="V17" s="51">
        <v>3</v>
      </c>
      <c r="W17" s="51">
        <v>3</v>
      </c>
      <c r="X17" s="51">
        <v>4</v>
      </c>
      <c r="Y17" s="51">
        <v>4</v>
      </c>
      <c r="Z17" s="51">
        <v>4</v>
      </c>
      <c r="AA17" s="51">
        <v>3</v>
      </c>
      <c r="AB17" s="51">
        <v>3</v>
      </c>
      <c r="AC17" s="51">
        <v>3</v>
      </c>
      <c r="AD17" s="51">
        <v>4</v>
      </c>
      <c r="AE17" s="51">
        <v>3</v>
      </c>
      <c r="AF17" s="51">
        <v>4</v>
      </c>
      <c r="AG17" s="51">
        <v>3</v>
      </c>
      <c r="AH17" s="51">
        <v>3</v>
      </c>
      <c r="AI17" s="51">
        <v>4</v>
      </c>
      <c r="AJ17" s="51">
        <v>3</v>
      </c>
      <c r="AK17" s="51">
        <v>3</v>
      </c>
      <c r="AL17" s="51">
        <v>3</v>
      </c>
      <c r="AM17" s="51">
        <v>3</v>
      </c>
      <c r="AN17" s="51">
        <v>4</v>
      </c>
      <c r="AO17" s="51">
        <v>4</v>
      </c>
      <c r="AP17" s="51">
        <v>3</v>
      </c>
      <c r="AQ17" s="51">
        <v>3</v>
      </c>
      <c r="AR17" s="51">
        <v>135</v>
      </c>
      <c r="AS17" s="53">
        <v>18225</v>
      </c>
    </row>
    <row r="18" spans="1:45" x14ac:dyDescent="0.25">
      <c r="A18" s="50">
        <v>13</v>
      </c>
      <c r="B18" s="51">
        <v>4</v>
      </c>
      <c r="C18" s="51">
        <v>3</v>
      </c>
      <c r="D18" s="51">
        <v>4</v>
      </c>
      <c r="E18" s="51">
        <v>4</v>
      </c>
      <c r="F18" s="51">
        <v>3</v>
      </c>
      <c r="G18" s="51">
        <v>2</v>
      </c>
      <c r="H18" s="51">
        <v>3</v>
      </c>
      <c r="I18" s="51">
        <v>4</v>
      </c>
      <c r="J18" s="51">
        <v>4</v>
      </c>
      <c r="K18" s="51">
        <v>3</v>
      </c>
      <c r="L18" s="51">
        <v>3</v>
      </c>
      <c r="M18" s="51">
        <v>2</v>
      </c>
      <c r="N18" s="51">
        <v>4</v>
      </c>
      <c r="O18" s="51">
        <v>3</v>
      </c>
      <c r="P18" s="51">
        <v>4</v>
      </c>
      <c r="Q18" s="51">
        <v>4</v>
      </c>
      <c r="R18" s="51">
        <v>3</v>
      </c>
      <c r="S18" s="51">
        <v>2</v>
      </c>
      <c r="T18" s="51">
        <v>4</v>
      </c>
      <c r="U18" s="51">
        <v>3</v>
      </c>
      <c r="V18" s="51">
        <v>4</v>
      </c>
      <c r="W18" s="51">
        <v>3</v>
      </c>
      <c r="X18" s="51">
        <v>3</v>
      </c>
      <c r="Y18" s="51">
        <v>3</v>
      </c>
      <c r="Z18" s="51">
        <v>3</v>
      </c>
      <c r="AA18" s="51">
        <v>4</v>
      </c>
      <c r="AB18" s="51">
        <v>3</v>
      </c>
      <c r="AC18" s="51">
        <v>2</v>
      </c>
      <c r="AD18" s="51">
        <v>3</v>
      </c>
      <c r="AE18" s="51">
        <v>3</v>
      </c>
      <c r="AF18" s="51">
        <v>4</v>
      </c>
      <c r="AG18" s="51">
        <v>3</v>
      </c>
      <c r="AH18" s="51">
        <v>2</v>
      </c>
      <c r="AI18" s="51">
        <v>3</v>
      </c>
      <c r="AJ18" s="51">
        <v>3</v>
      </c>
      <c r="AK18" s="51">
        <v>3</v>
      </c>
      <c r="AL18" s="51">
        <v>3</v>
      </c>
      <c r="AM18" s="51">
        <v>3</v>
      </c>
      <c r="AN18" s="51">
        <v>3</v>
      </c>
      <c r="AO18" s="51">
        <v>2</v>
      </c>
      <c r="AP18" s="51">
        <v>3</v>
      </c>
      <c r="AQ18" s="51">
        <v>2</v>
      </c>
      <c r="AR18" s="51">
        <v>131</v>
      </c>
      <c r="AS18" s="53">
        <v>17161</v>
      </c>
    </row>
    <row r="19" spans="1:45" x14ac:dyDescent="0.25">
      <c r="A19" s="50">
        <v>14</v>
      </c>
      <c r="B19" s="51">
        <v>3</v>
      </c>
      <c r="C19" s="51">
        <v>3</v>
      </c>
      <c r="D19" s="51">
        <v>3</v>
      </c>
      <c r="E19" s="51">
        <v>3</v>
      </c>
      <c r="F19" s="51">
        <v>3</v>
      </c>
      <c r="G19" s="51">
        <v>2</v>
      </c>
      <c r="H19" s="51">
        <v>3</v>
      </c>
      <c r="I19" s="51">
        <v>1</v>
      </c>
      <c r="J19" s="51">
        <v>3</v>
      </c>
      <c r="K19" s="51">
        <v>3</v>
      </c>
      <c r="L19" s="51">
        <v>3</v>
      </c>
      <c r="M19" s="51">
        <v>2</v>
      </c>
      <c r="N19" s="51">
        <v>3</v>
      </c>
      <c r="O19" s="51">
        <v>2</v>
      </c>
      <c r="P19" s="51">
        <v>2</v>
      </c>
      <c r="Q19" s="51">
        <v>3</v>
      </c>
      <c r="R19" s="51">
        <v>3</v>
      </c>
      <c r="S19" s="51">
        <v>3</v>
      </c>
      <c r="T19" s="51">
        <v>1</v>
      </c>
      <c r="U19" s="51">
        <v>3</v>
      </c>
      <c r="V19" s="51">
        <v>3</v>
      </c>
      <c r="W19" s="51">
        <v>2</v>
      </c>
      <c r="X19" s="51">
        <v>4</v>
      </c>
      <c r="Y19" s="51">
        <v>3</v>
      </c>
      <c r="Z19" s="51">
        <v>3</v>
      </c>
      <c r="AA19" s="51">
        <v>2</v>
      </c>
      <c r="AB19" s="51">
        <v>2</v>
      </c>
      <c r="AC19" s="51">
        <v>3</v>
      </c>
      <c r="AD19" s="51">
        <v>3</v>
      </c>
      <c r="AE19" s="51">
        <v>3</v>
      </c>
      <c r="AF19" s="51">
        <v>1</v>
      </c>
      <c r="AG19" s="51">
        <v>2</v>
      </c>
      <c r="AH19" s="51">
        <v>2</v>
      </c>
      <c r="AI19" s="51">
        <v>2</v>
      </c>
      <c r="AJ19" s="51">
        <v>3</v>
      </c>
      <c r="AK19" s="51">
        <v>2</v>
      </c>
      <c r="AL19" s="51">
        <v>2</v>
      </c>
      <c r="AM19" s="51">
        <v>4</v>
      </c>
      <c r="AN19" s="51">
        <v>2</v>
      </c>
      <c r="AO19" s="51">
        <v>4</v>
      </c>
      <c r="AP19" s="51">
        <v>3</v>
      </c>
      <c r="AQ19" s="51">
        <v>2</v>
      </c>
      <c r="AR19" s="51">
        <v>109</v>
      </c>
      <c r="AS19" s="53">
        <v>11881</v>
      </c>
    </row>
    <row r="20" spans="1:45" x14ac:dyDescent="0.25">
      <c r="A20" s="50">
        <v>15</v>
      </c>
      <c r="B20" s="51">
        <v>4</v>
      </c>
      <c r="C20" s="51">
        <v>3</v>
      </c>
      <c r="D20" s="51">
        <v>4</v>
      </c>
      <c r="E20" s="51">
        <v>4</v>
      </c>
      <c r="F20" s="51">
        <v>3</v>
      </c>
      <c r="G20" s="51">
        <v>4</v>
      </c>
      <c r="H20" s="51">
        <v>4</v>
      </c>
      <c r="I20" s="51">
        <v>3</v>
      </c>
      <c r="J20" s="51">
        <v>4</v>
      </c>
      <c r="K20" s="51">
        <v>3</v>
      </c>
      <c r="L20" s="51">
        <v>4</v>
      </c>
      <c r="M20" s="51">
        <v>4</v>
      </c>
      <c r="N20" s="51">
        <v>3</v>
      </c>
      <c r="O20" s="51">
        <v>3</v>
      </c>
      <c r="P20" s="51">
        <v>3</v>
      </c>
      <c r="Q20" s="51">
        <v>4</v>
      </c>
      <c r="R20" s="51">
        <v>3</v>
      </c>
      <c r="S20" s="51">
        <v>4</v>
      </c>
      <c r="T20" s="51">
        <v>3</v>
      </c>
      <c r="U20" s="51">
        <v>3</v>
      </c>
      <c r="V20" s="51">
        <v>3</v>
      </c>
      <c r="W20" s="51">
        <v>3</v>
      </c>
      <c r="X20" s="51">
        <v>3</v>
      </c>
      <c r="Y20" s="51">
        <v>4</v>
      </c>
      <c r="Z20" s="51">
        <v>3</v>
      </c>
      <c r="AA20" s="51">
        <v>3</v>
      </c>
      <c r="AB20" s="51">
        <v>3</v>
      </c>
      <c r="AC20" s="51">
        <v>4</v>
      </c>
      <c r="AD20" s="51">
        <v>3</v>
      </c>
      <c r="AE20" s="51">
        <v>4</v>
      </c>
      <c r="AF20" s="51">
        <v>2</v>
      </c>
      <c r="AG20" s="51">
        <v>3</v>
      </c>
      <c r="AH20" s="51">
        <v>3</v>
      </c>
      <c r="AI20" s="51">
        <v>3</v>
      </c>
      <c r="AJ20" s="51">
        <v>4</v>
      </c>
      <c r="AK20" s="51">
        <v>3</v>
      </c>
      <c r="AL20" s="51">
        <v>3</v>
      </c>
      <c r="AM20" s="51">
        <v>4</v>
      </c>
      <c r="AN20" s="51">
        <v>3</v>
      </c>
      <c r="AO20" s="51">
        <v>4</v>
      </c>
      <c r="AP20" s="51">
        <v>3</v>
      </c>
      <c r="AQ20" s="51">
        <v>3</v>
      </c>
      <c r="AR20" s="51">
        <v>141</v>
      </c>
      <c r="AS20" s="53">
        <v>19881</v>
      </c>
    </row>
    <row r="21" spans="1:45" x14ac:dyDescent="0.25">
      <c r="A21" s="50">
        <v>16</v>
      </c>
      <c r="B21" s="51">
        <v>2</v>
      </c>
      <c r="C21" s="51">
        <v>3</v>
      </c>
      <c r="D21" s="51">
        <v>3</v>
      </c>
      <c r="E21" s="51">
        <v>2</v>
      </c>
      <c r="F21" s="51">
        <v>3</v>
      </c>
      <c r="G21" s="51">
        <v>3</v>
      </c>
      <c r="H21" s="51">
        <v>1</v>
      </c>
      <c r="I21" s="51">
        <v>3</v>
      </c>
      <c r="J21" s="51">
        <v>2</v>
      </c>
      <c r="K21" s="51">
        <v>3</v>
      </c>
      <c r="L21" s="51">
        <v>3</v>
      </c>
      <c r="M21" s="51">
        <v>3</v>
      </c>
      <c r="N21" s="51">
        <v>2</v>
      </c>
      <c r="O21" s="51">
        <v>3</v>
      </c>
      <c r="P21" s="51">
        <v>1</v>
      </c>
      <c r="Q21" s="51">
        <v>2</v>
      </c>
      <c r="R21" s="51">
        <v>2</v>
      </c>
      <c r="S21" s="51">
        <v>2</v>
      </c>
      <c r="T21" s="51">
        <v>3</v>
      </c>
      <c r="U21" s="51">
        <v>2</v>
      </c>
      <c r="V21" s="51">
        <v>3</v>
      </c>
      <c r="W21" s="51">
        <v>2</v>
      </c>
      <c r="X21" s="51">
        <v>2</v>
      </c>
      <c r="Y21" s="51">
        <v>3</v>
      </c>
      <c r="Z21" s="51">
        <v>3</v>
      </c>
      <c r="AA21" s="51">
        <v>3</v>
      </c>
      <c r="AB21" s="51">
        <v>2</v>
      </c>
      <c r="AC21" s="51">
        <v>3</v>
      </c>
      <c r="AD21" s="51">
        <v>3</v>
      </c>
      <c r="AE21" s="51">
        <v>3</v>
      </c>
      <c r="AF21" s="51">
        <v>3</v>
      </c>
      <c r="AG21" s="51">
        <v>3</v>
      </c>
      <c r="AH21" s="51">
        <v>3</v>
      </c>
      <c r="AI21" s="51">
        <v>4</v>
      </c>
      <c r="AJ21" s="51">
        <v>3</v>
      </c>
      <c r="AK21" s="51">
        <v>3</v>
      </c>
      <c r="AL21" s="51">
        <v>4</v>
      </c>
      <c r="AM21" s="51">
        <v>3</v>
      </c>
      <c r="AN21" s="51">
        <v>2</v>
      </c>
      <c r="AO21" s="51">
        <v>3</v>
      </c>
      <c r="AP21" s="51">
        <v>2</v>
      </c>
      <c r="AQ21" s="51">
        <v>2</v>
      </c>
      <c r="AR21" s="51">
        <v>110</v>
      </c>
      <c r="AS21" s="53">
        <v>12100</v>
      </c>
    </row>
    <row r="22" spans="1:45" x14ac:dyDescent="0.25">
      <c r="A22" s="50">
        <v>17</v>
      </c>
      <c r="B22" s="51">
        <v>3</v>
      </c>
      <c r="C22" s="51">
        <v>3</v>
      </c>
      <c r="D22" s="51">
        <v>4</v>
      </c>
      <c r="E22" s="51">
        <v>3</v>
      </c>
      <c r="F22" s="51">
        <v>3</v>
      </c>
      <c r="G22" s="51">
        <v>4</v>
      </c>
      <c r="H22" s="51">
        <v>4</v>
      </c>
      <c r="I22" s="51">
        <v>3</v>
      </c>
      <c r="J22" s="51">
        <v>3</v>
      </c>
      <c r="K22" s="51">
        <v>4</v>
      </c>
      <c r="L22" s="51">
        <v>4</v>
      </c>
      <c r="M22" s="51">
        <v>4</v>
      </c>
      <c r="N22" s="51">
        <v>3</v>
      </c>
      <c r="O22" s="51">
        <v>3</v>
      </c>
      <c r="P22" s="51">
        <v>3</v>
      </c>
      <c r="Q22" s="51">
        <v>4</v>
      </c>
      <c r="R22" s="51">
        <v>3</v>
      </c>
      <c r="S22" s="51">
        <v>4</v>
      </c>
      <c r="T22" s="51">
        <v>4</v>
      </c>
      <c r="U22" s="51">
        <v>4</v>
      </c>
      <c r="V22" s="51">
        <v>4</v>
      </c>
      <c r="W22" s="51">
        <v>3</v>
      </c>
      <c r="X22" s="51">
        <v>3</v>
      </c>
      <c r="Y22" s="51">
        <v>3</v>
      </c>
      <c r="Z22" s="51">
        <v>3</v>
      </c>
      <c r="AA22" s="51">
        <v>4</v>
      </c>
      <c r="AB22" s="51">
        <v>4</v>
      </c>
      <c r="AC22" s="51">
        <v>3</v>
      </c>
      <c r="AD22" s="51">
        <v>3</v>
      </c>
      <c r="AE22" s="51">
        <v>4</v>
      </c>
      <c r="AF22" s="51">
        <v>4</v>
      </c>
      <c r="AG22" s="51">
        <v>4</v>
      </c>
      <c r="AH22" s="51">
        <v>4</v>
      </c>
      <c r="AI22" s="51">
        <v>4</v>
      </c>
      <c r="AJ22" s="51">
        <v>4</v>
      </c>
      <c r="AK22" s="51">
        <v>4</v>
      </c>
      <c r="AL22" s="51">
        <v>3</v>
      </c>
      <c r="AM22" s="51">
        <v>3</v>
      </c>
      <c r="AN22" s="51">
        <v>3</v>
      </c>
      <c r="AO22" s="51">
        <v>3</v>
      </c>
      <c r="AP22" s="51">
        <v>4</v>
      </c>
      <c r="AQ22" s="51">
        <v>4</v>
      </c>
      <c r="AR22" s="51">
        <v>148</v>
      </c>
      <c r="AS22" s="53">
        <v>21904</v>
      </c>
    </row>
    <row r="23" spans="1:45" x14ac:dyDescent="0.25">
      <c r="A23" s="50">
        <v>18</v>
      </c>
      <c r="B23" s="51">
        <v>4</v>
      </c>
      <c r="C23" s="51">
        <v>3</v>
      </c>
      <c r="D23" s="51">
        <v>4</v>
      </c>
      <c r="E23" s="51">
        <v>3</v>
      </c>
      <c r="F23" s="51">
        <v>3</v>
      </c>
      <c r="G23" s="51">
        <v>4</v>
      </c>
      <c r="H23" s="51">
        <v>4</v>
      </c>
      <c r="I23" s="51">
        <v>3</v>
      </c>
      <c r="J23" s="51">
        <v>3</v>
      </c>
      <c r="K23" s="51">
        <v>3</v>
      </c>
      <c r="L23" s="51">
        <v>3</v>
      </c>
      <c r="M23" s="51">
        <v>3</v>
      </c>
      <c r="N23" s="51">
        <v>3</v>
      </c>
      <c r="O23" s="51">
        <v>4</v>
      </c>
      <c r="P23" s="51">
        <v>3</v>
      </c>
      <c r="Q23" s="51">
        <v>3</v>
      </c>
      <c r="R23" s="51">
        <v>3</v>
      </c>
      <c r="S23" s="51">
        <v>3</v>
      </c>
      <c r="T23" s="51">
        <v>3</v>
      </c>
      <c r="U23" s="51">
        <v>3</v>
      </c>
      <c r="V23" s="51">
        <v>3</v>
      </c>
      <c r="W23" s="51">
        <v>4</v>
      </c>
      <c r="X23" s="51">
        <v>4</v>
      </c>
      <c r="Y23" s="51">
        <v>4</v>
      </c>
      <c r="Z23" s="51">
        <v>4</v>
      </c>
      <c r="AA23" s="51">
        <v>3</v>
      </c>
      <c r="AB23" s="51">
        <v>3</v>
      </c>
      <c r="AC23" s="51">
        <v>3</v>
      </c>
      <c r="AD23" s="51">
        <v>4</v>
      </c>
      <c r="AE23" s="51">
        <v>3</v>
      </c>
      <c r="AF23" s="51">
        <v>3</v>
      </c>
      <c r="AG23" s="51">
        <v>3</v>
      </c>
      <c r="AH23" s="51">
        <v>3</v>
      </c>
      <c r="AI23" s="51">
        <v>4</v>
      </c>
      <c r="AJ23" s="51">
        <v>3</v>
      </c>
      <c r="AK23" s="51">
        <v>3</v>
      </c>
      <c r="AL23" s="51">
        <v>3</v>
      </c>
      <c r="AM23" s="51">
        <v>3</v>
      </c>
      <c r="AN23" s="51">
        <v>4</v>
      </c>
      <c r="AO23" s="51">
        <v>4</v>
      </c>
      <c r="AP23" s="51">
        <v>3</v>
      </c>
      <c r="AQ23" s="51">
        <v>3</v>
      </c>
      <c r="AR23" s="51">
        <v>139</v>
      </c>
      <c r="AS23" s="53">
        <v>19321</v>
      </c>
    </row>
    <row r="24" spans="1:45" x14ac:dyDescent="0.25">
      <c r="A24" s="50">
        <v>19</v>
      </c>
      <c r="B24" s="51">
        <v>3</v>
      </c>
      <c r="C24" s="51">
        <v>4</v>
      </c>
      <c r="D24" s="51">
        <v>3</v>
      </c>
      <c r="E24" s="51">
        <v>4</v>
      </c>
      <c r="F24" s="51">
        <v>4</v>
      </c>
      <c r="G24" s="51">
        <v>4</v>
      </c>
      <c r="H24" s="51">
        <v>1</v>
      </c>
      <c r="I24" s="51">
        <v>3</v>
      </c>
      <c r="J24" s="51">
        <v>2</v>
      </c>
      <c r="K24" s="51">
        <v>3</v>
      </c>
      <c r="L24" s="51">
        <v>3</v>
      </c>
      <c r="M24" s="51">
        <v>3</v>
      </c>
      <c r="N24" s="51">
        <v>4</v>
      </c>
      <c r="O24" s="51">
        <v>3</v>
      </c>
      <c r="P24" s="51">
        <v>4</v>
      </c>
      <c r="Q24" s="51">
        <v>4</v>
      </c>
      <c r="R24" s="51">
        <v>4</v>
      </c>
      <c r="S24" s="51">
        <v>4</v>
      </c>
      <c r="T24" s="51">
        <v>3</v>
      </c>
      <c r="U24" s="51">
        <v>4</v>
      </c>
      <c r="V24" s="51">
        <v>3</v>
      </c>
      <c r="W24" s="51">
        <v>4</v>
      </c>
      <c r="X24" s="51">
        <v>3</v>
      </c>
      <c r="Y24" s="51">
        <v>3</v>
      </c>
      <c r="Z24" s="51">
        <v>3</v>
      </c>
      <c r="AA24" s="51">
        <v>3</v>
      </c>
      <c r="AB24" s="51">
        <v>4</v>
      </c>
      <c r="AC24" s="51">
        <v>4</v>
      </c>
      <c r="AD24" s="51">
        <v>3</v>
      </c>
      <c r="AE24" s="51">
        <v>3</v>
      </c>
      <c r="AF24" s="51">
        <v>3</v>
      </c>
      <c r="AG24" s="51">
        <v>3</v>
      </c>
      <c r="AH24" s="51">
        <v>3</v>
      </c>
      <c r="AI24" s="51">
        <v>4</v>
      </c>
      <c r="AJ24" s="51">
        <v>3</v>
      </c>
      <c r="AK24" s="51">
        <v>3</v>
      </c>
      <c r="AL24" s="51">
        <v>4</v>
      </c>
      <c r="AM24" s="51">
        <v>3</v>
      </c>
      <c r="AN24" s="51">
        <v>4</v>
      </c>
      <c r="AO24" s="51">
        <v>3</v>
      </c>
      <c r="AP24" s="51">
        <v>4</v>
      </c>
      <c r="AQ24" s="51">
        <v>3</v>
      </c>
      <c r="AR24" s="51">
        <v>140</v>
      </c>
      <c r="AS24" s="53">
        <v>19600</v>
      </c>
    </row>
    <row r="25" spans="1:45" x14ac:dyDescent="0.25">
      <c r="A25" s="50">
        <v>20</v>
      </c>
      <c r="B25" s="51">
        <v>3</v>
      </c>
      <c r="C25" s="51">
        <v>3</v>
      </c>
      <c r="D25" s="51">
        <v>3</v>
      </c>
      <c r="E25" s="51">
        <v>3</v>
      </c>
      <c r="F25" s="51">
        <v>3</v>
      </c>
      <c r="G25" s="51">
        <v>4</v>
      </c>
      <c r="H25" s="51">
        <v>4</v>
      </c>
      <c r="I25" s="51">
        <v>3</v>
      </c>
      <c r="J25" s="51">
        <v>3</v>
      </c>
      <c r="K25" s="51">
        <v>4</v>
      </c>
      <c r="L25" s="51">
        <v>4</v>
      </c>
      <c r="M25" s="51">
        <v>4</v>
      </c>
      <c r="N25" s="51">
        <v>3</v>
      </c>
      <c r="O25" s="51">
        <v>3</v>
      </c>
      <c r="P25" s="51">
        <v>3</v>
      </c>
      <c r="Q25" s="51">
        <v>4</v>
      </c>
      <c r="R25" s="51">
        <v>3</v>
      </c>
      <c r="S25" s="51">
        <v>4</v>
      </c>
      <c r="T25" s="51">
        <v>4</v>
      </c>
      <c r="U25" s="51">
        <v>4</v>
      </c>
      <c r="V25" s="51">
        <v>4</v>
      </c>
      <c r="W25" s="51">
        <v>3</v>
      </c>
      <c r="X25" s="51">
        <v>3</v>
      </c>
      <c r="Y25" s="51">
        <v>3</v>
      </c>
      <c r="Z25" s="51">
        <v>3</v>
      </c>
      <c r="AA25" s="51">
        <v>4</v>
      </c>
      <c r="AB25" s="51">
        <v>4</v>
      </c>
      <c r="AC25" s="51">
        <v>3</v>
      </c>
      <c r="AD25" s="51">
        <v>3</v>
      </c>
      <c r="AE25" s="51">
        <v>4</v>
      </c>
      <c r="AF25" s="51">
        <v>4</v>
      </c>
      <c r="AG25" s="51">
        <v>3</v>
      </c>
      <c r="AH25" s="51">
        <v>4</v>
      </c>
      <c r="AI25" s="51">
        <v>4</v>
      </c>
      <c r="AJ25" s="51">
        <v>4</v>
      </c>
      <c r="AK25" s="51">
        <v>4</v>
      </c>
      <c r="AL25" s="51">
        <v>3</v>
      </c>
      <c r="AM25" s="51">
        <v>3</v>
      </c>
      <c r="AN25" s="51">
        <v>3</v>
      </c>
      <c r="AO25" s="51">
        <v>3</v>
      </c>
      <c r="AP25" s="51">
        <v>3</v>
      </c>
      <c r="AQ25" s="51">
        <v>4</v>
      </c>
      <c r="AR25" s="51">
        <v>145</v>
      </c>
      <c r="AS25" s="53">
        <v>21025</v>
      </c>
    </row>
    <row r="26" spans="1:45" x14ac:dyDescent="0.25">
      <c r="A26" s="50">
        <v>21</v>
      </c>
      <c r="B26" s="51">
        <v>4</v>
      </c>
      <c r="C26" s="51">
        <v>4</v>
      </c>
      <c r="D26" s="51">
        <v>3</v>
      </c>
      <c r="E26" s="51">
        <v>3</v>
      </c>
      <c r="F26" s="51">
        <v>3</v>
      </c>
      <c r="G26" s="51">
        <v>4</v>
      </c>
      <c r="H26" s="51">
        <v>4</v>
      </c>
      <c r="I26" s="51">
        <v>4</v>
      </c>
      <c r="J26" s="51">
        <v>4</v>
      </c>
      <c r="K26" s="51">
        <v>3</v>
      </c>
      <c r="L26" s="51">
        <v>3</v>
      </c>
      <c r="M26" s="51">
        <v>3</v>
      </c>
      <c r="N26" s="51">
        <v>3</v>
      </c>
      <c r="O26" s="51">
        <v>1</v>
      </c>
      <c r="P26" s="51">
        <v>4</v>
      </c>
      <c r="Q26" s="51">
        <v>3</v>
      </c>
      <c r="R26" s="51">
        <v>3</v>
      </c>
      <c r="S26" s="51">
        <v>2</v>
      </c>
      <c r="T26" s="51">
        <v>3</v>
      </c>
      <c r="U26" s="51">
        <v>3</v>
      </c>
      <c r="V26" s="51">
        <v>3</v>
      </c>
      <c r="W26" s="51">
        <v>3</v>
      </c>
      <c r="X26" s="51">
        <v>4</v>
      </c>
      <c r="Y26" s="51">
        <v>4</v>
      </c>
      <c r="Z26" s="51">
        <v>4</v>
      </c>
      <c r="AA26" s="51">
        <v>3</v>
      </c>
      <c r="AB26" s="51">
        <v>3</v>
      </c>
      <c r="AC26" s="51">
        <v>3</v>
      </c>
      <c r="AD26" s="51">
        <v>4</v>
      </c>
      <c r="AE26" s="51">
        <v>3</v>
      </c>
      <c r="AF26" s="51">
        <v>4</v>
      </c>
      <c r="AG26" s="51">
        <v>3</v>
      </c>
      <c r="AH26" s="51">
        <v>3</v>
      </c>
      <c r="AI26" s="51">
        <v>4</v>
      </c>
      <c r="AJ26" s="51">
        <v>3</v>
      </c>
      <c r="AK26" s="51">
        <v>3</v>
      </c>
      <c r="AL26" s="51">
        <v>3</v>
      </c>
      <c r="AM26" s="51">
        <v>3</v>
      </c>
      <c r="AN26" s="51">
        <v>4</v>
      </c>
      <c r="AO26" s="51">
        <v>4</v>
      </c>
      <c r="AP26" s="51">
        <v>3</v>
      </c>
      <c r="AQ26" s="51">
        <v>3</v>
      </c>
      <c r="AR26" s="51">
        <v>138</v>
      </c>
      <c r="AS26" s="53">
        <v>19044</v>
      </c>
    </row>
    <row r="27" spans="1:45" x14ac:dyDescent="0.25">
      <c r="A27" s="50">
        <v>22</v>
      </c>
      <c r="B27" s="51">
        <v>4</v>
      </c>
      <c r="C27" s="51">
        <v>3</v>
      </c>
      <c r="D27" s="51">
        <v>4</v>
      </c>
      <c r="E27" s="51">
        <v>4</v>
      </c>
      <c r="F27" s="51">
        <v>3</v>
      </c>
      <c r="G27" s="51">
        <v>1</v>
      </c>
      <c r="H27" s="51">
        <v>3</v>
      </c>
      <c r="I27" s="51">
        <v>4</v>
      </c>
      <c r="J27" s="51">
        <v>4</v>
      </c>
      <c r="K27" s="51">
        <v>3</v>
      </c>
      <c r="L27" s="51">
        <v>3</v>
      </c>
      <c r="M27" s="51">
        <v>2</v>
      </c>
      <c r="N27" s="51">
        <v>4</v>
      </c>
      <c r="O27" s="51">
        <v>3</v>
      </c>
      <c r="P27" s="51">
        <v>4</v>
      </c>
      <c r="Q27" s="51">
        <v>4</v>
      </c>
      <c r="R27" s="51">
        <v>3</v>
      </c>
      <c r="S27" s="51">
        <v>2</v>
      </c>
      <c r="T27" s="51">
        <v>4</v>
      </c>
      <c r="U27" s="51">
        <v>3</v>
      </c>
      <c r="V27" s="51">
        <v>4</v>
      </c>
      <c r="W27" s="51">
        <v>3</v>
      </c>
      <c r="X27" s="51">
        <v>3</v>
      </c>
      <c r="Y27" s="51">
        <v>3</v>
      </c>
      <c r="Z27" s="51">
        <v>3</v>
      </c>
      <c r="AA27" s="51">
        <v>4</v>
      </c>
      <c r="AB27" s="51">
        <v>3</v>
      </c>
      <c r="AC27" s="51">
        <v>2</v>
      </c>
      <c r="AD27" s="51">
        <v>3</v>
      </c>
      <c r="AE27" s="51">
        <v>3</v>
      </c>
      <c r="AF27" s="51">
        <v>3</v>
      </c>
      <c r="AG27" s="51">
        <v>3</v>
      </c>
      <c r="AH27" s="51">
        <v>2</v>
      </c>
      <c r="AI27" s="51">
        <v>3</v>
      </c>
      <c r="AJ27" s="51">
        <v>3</v>
      </c>
      <c r="AK27" s="51">
        <v>3</v>
      </c>
      <c r="AL27" s="51">
        <v>3</v>
      </c>
      <c r="AM27" s="51">
        <v>3</v>
      </c>
      <c r="AN27" s="51">
        <v>3</v>
      </c>
      <c r="AO27" s="51">
        <v>4</v>
      </c>
      <c r="AP27" s="51">
        <v>3</v>
      </c>
      <c r="AQ27" s="51">
        <v>2</v>
      </c>
      <c r="AR27" s="51">
        <v>131</v>
      </c>
      <c r="AS27" s="53">
        <v>17161</v>
      </c>
    </row>
    <row r="28" spans="1:45" x14ac:dyDescent="0.25">
      <c r="A28" s="50">
        <v>23</v>
      </c>
      <c r="B28" s="51">
        <v>3</v>
      </c>
      <c r="C28" s="51">
        <v>3</v>
      </c>
      <c r="D28" s="51">
        <v>2</v>
      </c>
      <c r="E28" s="51">
        <v>3</v>
      </c>
      <c r="F28" s="51">
        <v>3</v>
      </c>
      <c r="G28" s="51">
        <v>2</v>
      </c>
      <c r="H28" s="51">
        <v>3</v>
      </c>
      <c r="I28" s="51">
        <v>1</v>
      </c>
      <c r="J28" s="51">
        <v>3</v>
      </c>
      <c r="K28" s="51">
        <v>3</v>
      </c>
      <c r="L28" s="51">
        <v>3</v>
      </c>
      <c r="M28" s="51">
        <v>2</v>
      </c>
      <c r="N28" s="51">
        <v>3</v>
      </c>
      <c r="O28" s="51">
        <v>2</v>
      </c>
      <c r="P28" s="51">
        <v>2</v>
      </c>
      <c r="Q28" s="51">
        <v>3</v>
      </c>
      <c r="R28" s="51">
        <v>3</v>
      </c>
      <c r="S28" s="51">
        <v>3</v>
      </c>
      <c r="T28" s="51">
        <v>1</v>
      </c>
      <c r="U28" s="51">
        <v>3</v>
      </c>
      <c r="V28" s="51">
        <v>3</v>
      </c>
      <c r="W28" s="51">
        <v>2</v>
      </c>
      <c r="X28" s="51">
        <v>4</v>
      </c>
      <c r="Y28" s="51">
        <v>3</v>
      </c>
      <c r="Z28" s="51">
        <v>2</v>
      </c>
      <c r="AA28" s="51">
        <v>2</v>
      </c>
      <c r="AB28" s="51">
        <v>2</v>
      </c>
      <c r="AC28" s="51">
        <v>3</v>
      </c>
      <c r="AD28" s="51">
        <v>3</v>
      </c>
      <c r="AE28" s="51">
        <v>3</v>
      </c>
      <c r="AF28" s="51">
        <v>1</v>
      </c>
      <c r="AG28" s="51">
        <v>2</v>
      </c>
      <c r="AH28" s="51">
        <v>2</v>
      </c>
      <c r="AI28" s="51">
        <v>2</v>
      </c>
      <c r="AJ28" s="51">
        <v>3</v>
      </c>
      <c r="AK28" s="51">
        <v>2</v>
      </c>
      <c r="AL28" s="51">
        <v>2</v>
      </c>
      <c r="AM28" s="51">
        <v>3</v>
      </c>
      <c r="AN28" s="51">
        <v>2</v>
      </c>
      <c r="AO28" s="51">
        <v>2</v>
      </c>
      <c r="AP28" s="51">
        <v>2</v>
      </c>
      <c r="AQ28" s="51">
        <v>4</v>
      </c>
      <c r="AR28" s="51">
        <v>105</v>
      </c>
      <c r="AS28" s="53">
        <v>11025</v>
      </c>
    </row>
    <row r="29" spans="1:45" x14ac:dyDescent="0.25">
      <c r="A29" s="50">
        <v>24</v>
      </c>
      <c r="B29" s="51">
        <v>4</v>
      </c>
      <c r="C29" s="51">
        <v>4</v>
      </c>
      <c r="D29" s="51">
        <v>4</v>
      </c>
      <c r="E29" s="51">
        <v>4</v>
      </c>
      <c r="F29" s="51">
        <v>3</v>
      </c>
      <c r="G29" s="51">
        <v>4</v>
      </c>
      <c r="H29" s="51">
        <v>4</v>
      </c>
      <c r="I29" s="51">
        <v>3</v>
      </c>
      <c r="J29" s="51">
        <v>4</v>
      </c>
      <c r="K29" s="51">
        <v>3</v>
      </c>
      <c r="L29" s="51">
        <v>4</v>
      </c>
      <c r="M29" s="51">
        <v>4</v>
      </c>
      <c r="N29" s="51">
        <v>4</v>
      </c>
      <c r="O29" s="51">
        <v>3</v>
      </c>
      <c r="P29" s="51">
        <v>4</v>
      </c>
      <c r="Q29" s="51">
        <v>4</v>
      </c>
      <c r="R29" s="51">
        <v>3</v>
      </c>
      <c r="S29" s="51">
        <v>4</v>
      </c>
      <c r="T29" s="51">
        <v>3</v>
      </c>
      <c r="U29" s="51">
        <v>3</v>
      </c>
      <c r="V29" s="51">
        <v>3</v>
      </c>
      <c r="W29" s="51">
        <v>3</v>
      </c>
      <c r="X29" s="51">
        <v>3</v>
      </c>
      <c r="Y29" s="51">
        <v>4</v>
      </c>
      <c r="Z29" s="51">
        <v>3</v>
      </c>
      <c r="AA29" s="51">
        <v>3</v>
      </c>
      <c r="AB29" s="51">
        <v>3</v>
      </c>
      <c r="AC29" s="51">
        <v>4</v>
      </c>
      <c r="AD29" s="51">
        <v>3</v>
      </c>
      <c r="AE29" s="51">
        <v>4</v>
      </c>
      <c r="AF29" s="51">
        <v>2</v>
      </c>
      <c r="AG29" s="51">
        <v>3</v>
      </c>
      <c r="AH29" s="51">
        <v>3</v>
      </c>
      <c r="AI29" s="51">
        <v>3</v>
      </c>
      <c r="AJ29" s="51">
        <v>4</v>
      </c>
      <c r="AK29" s="51">
        <v>3</v>
      </c>
      <c r="AL29" s="51">
        <v>3</v>
      </c>
      <c r="AM29" s="51">
        <v>4</v>
      </c>
      <c r="AN29" s="51">
        <v>3</v>
      </c>
      <c r="AO29" s="51">
        <v>4</v>
      </c>
      <c r="AP29" s="51">
        <v>3</v>
      </c>
      <c r="AQ29" s="51">
        <v>3</v>
      </c>
      <c r="AR29" s="51">
        <v>144</v>
      </c>
      <c r="AS29" s="53">
        <v>20736</v>
      </c>
    </row>
    <row r="30" spans="1:45" x14ac:dyDescent="0.25">
      <c r="A30" s="50">
        <v>25</v>
      </c>
      <c r="B30" s="51">
        <v>3</v>
      </c>
      <c r="C30" s="51">
        <v>3</v>
      </c>
      <c r="D30" s="51">
        <v>1</v>
      </c>
      <c r="E30" s="51">
        <v>3</v>
      </c>
      <c r="F30" s="51">
        <v>1</v>
      </c>
      <c r="G30" s="51">
        <v>3</v>
      </c>
      <c r="H30" s="51">
        <v>3</v>
      </c>
      <c r="I30" s="51">
        <v>3</v>
      </c>
      <c r="J30" s="51">
        <v>3</v>
      </c>
      <c r="K30" s="51">
        <v>2</v>
      </c>
      <c r="L30" s="51">
        <v>3</v>
      </c>
      <c r="M30" s="51">
        <v>2</v>
      </c>
      <c r="N30" s="51">
        <v>3</v>
      </c>
      <c r="O30" s="51">
        <v>2</v>
      </c>
      <c r="P30" s="51">
        <v>3</v>
      </c>
      <c r="Q30" s="51">
        <v>3</v>
      </c>
      <c r="R30" s="51">
        <v>3</v>
      </c>
      <c r="S30" s="51">
        <v>2</v>
      </c>
      <c r="T30" s="51">
        <v>3</v>
      </c>
      <c r="U30" s="51">
        <v>3</v>
      </c>
      <c r="V30" s="51">
        <v>3</v>
      </c>
      <c r="W30" s="51">
        <v>3</v>
      </c>
      <c r="X30" s="51">
        <v>3</v>
      </c>
      <c r="Y30" s="51">
        <v>3</v>
      </c>
      <c r="Z30" s="51">
        <v>3</v>
      </c>
      <c r="AA30" s="51">
        <v>2</v>
      </c>
      <c r="AB30" s="51">
        <v>2</v>
      </c>
      <c r="AC30" s="51">
        <v>3</v>
      </c>
      <c r="AD30" s="51">
        <v>3</v>
      </c>
      <c r="AE30" s="51">
        <v>4</v>
      </c>
      <c r="AF30" s="51">
        <v>4</v>
      </c>
      <c r="AG30" s="51">
        <v>3</v>
      </c>
      <c r="AH30" s="51">
        <v>4</v>
      </c>
      <c r="AI30" s="51">
        <v>4</v>
      </c>
      <c r="AJ30" s="51">
        <v>4</v>
      </c>
      <c r="AK30" s="51">
        <v>4</v>
      </c>
      <c r="AL30" s="51">
        <v>3</v>
      </c>
      <c r="AM30" s="51">
        <v>3</v>
      </c>
      <c r="AN30" s="51">
        <v>3</v>
      </c>
      <c r="AO30" s="51">
        <v>3</v>
      </c>
      <c r="AP30" s="51">
        <v>3</v>
      </c>
      <c r="AQ30" s="51">
        <v>3</v>
      </c>
      <c r="AR30" s="51">
        <v>122</v>
      </c>
      <c r="AS30" s="53">
        <v>14884</v>
      </c>
    </row>
    <row r="31" spans="1:45" x14ac:dyDescent="0.25">
      <c r="A31" s="50">
        <v>26</v>
      </c>
      <c r="B31" s="51">
        <v>4</v>
      </c>
      <c r="C31" s="51">
        <v>2</v>
      </c>
      <c r="D31" s="51">
        <v>2</v>
      </c>
      <c r="E31" s="51">
        <v>3</v>
      </c>
      <c r="F31" s="51">
        <v>3</v>
      </c>
      <c r="G31" s="51">
        <v>4</v>
      </c>
      <c r="H31" s="51">
        <v>4</v>
      </c>
      <c r="I31" s="51">
        <v>2</v>
      </c>
      <c r="J31" s="51">
        <v>3</v>
      </c>
      <c r="K31" s="51">
        <v>3</v>
      </c>
      <c r="L31" s="51">
        <v>3</v>
      </c>
      <c r="M31" s="51">
        <v>3</v>
      </c>
      <c r="N31" s="51">
        <v>3</v>
      </c>
      <c r="O31" s="51">
        <v>2</v>
      </c>
      <c r="P31" s="51">
        <v>3</v>
      </c>
      <c r="Q31" s="51">
        <v>3</v>
      </c>
      <c r="R31" s="51">
        <v>3</v>
      </c>
      <c r="S31" s="51">
        <v>2</v>
      </c>
      <c r="T31" s="51">
        <v>1</v>
      </c>
      <c r="U31" s="51">
        <v>3</v>
      </c>
      <c r="V31" s="51">
        <v>3</v>
      </c>
      <c r="W31" s="51">
        <v>2</v>
      </c>
      <c r="X31" s="51">
        <v>1</v>
      </c>
      <c r="Y31" s="51">
        <v>4</v>
      </c>
      <c r="Z31" s="51">
        <v>4</v>
      </c>
      <c r="AA31" s="51">
        <v>3</v>
      </c>
      <c r="AB31" s="51">
        <v>3</v>
      </c>
      <c r="AC31" s="51">
        <v>3</v>
      </c>
      <c r="AD31" s="51">
        <v>2</v>
      </c>
      <c r="AE31" s="51">
        <v>3</v>
      </c>
      <c r="AF31" s="51">
        <v>2</v>
      </c>
      <c r="AG31" s="51">
        <v>3</v>
      </c>
      <c r="AH31" s="51">
        <v>3</v>
      </c>
      <c r="AI31" s="51">
        <v>4</v>
      </c>
      <c r="AJ31" s="51">
        <v>3</v>
      </c>
      <c r="AK31" s="51">
        <v>3</v>
      </c>
      <c r="AL31" s="51">
        <v>3</v>
      </c>
      <c r="AM31" s="51">
        <v>3</v>
      </c>
      <c r="AN31" s="51">
        <v>4</v>
      </c>
      <c r="AO31" s="51">
        <v>2</v>
      </c>
      <c r="AP31" s="51">
        <v>3</v>
      </c>
      <c r="AQ31" s="51">
        <v>3</v>
      </c>
      <c r="AR31" s="51">
        <v>120</v>
      </c>
      <c r="AS31" s="53">
        <v>14400</v>
      </c>
    </row>
    <row r="32" spans="1:45" x14ac:dyDescent="0.25">
      <c r="A32" s="50">
        <v>27</v>
      </c>
      <c r="B32" s="51">
        <v>3</v>
      </c>
      <c r="C32" s="51">
        <v>3</v>
      </c>
      <c r="D32" s="51">
        <v>3</v>
      </c>
      <c r="E32" s="51">
        <v>2</v>
      </c>
      <c r="F32" s="51">
        <v>3</v>
      </c>
      <c r="G32" s="51">
        <v>3</v>
      </c>
      <c r="H32" s="51">
        <v>3</v>
      </c>
      <c r="I32" s="51">
        <v>3</v>
      </c>
      <c r="J32" s="51">
        <v>2</v>
      </c>
      <c r="K32" s="51">
        <v>3</v>
      </c>
      <c r="L32" s="51">
        <v>3</v>
      </c>
      <c r="M32" s="51">
        <v>2</v>
      </c>
      <c r="N32" s="51">
        <v>4</v>
      </c>
      <c r="O32" s="51">
        <v>2</v>
      </c>
      <c r="P32" s="51">
        <v>4</v>
      </c>
      <c r="Q32" s="51">
        <v>4</v>
      </c>
      <c r="R32" s="51">
        <v>3</v>
      </c>
      <c r="S32" s="51">
        <v>2</v>
      </c>
      <c r="T32" s="51">
        <v>4</v>
      </c>
      <c r="U32" s="51">
        <v>3</v>
      </c>
      <c r="V32" s="51">
        <v>4</v>
      </c>
      <c r="W32" s="51">
        <v>3</v>
      </c>
      <c r="X32" s="51">
        <v>4</v>
      </c>
      <c r="Y32" s="51">
        <v>3</v>
      </c>
      <c r="Z32" s="51">
        <v>3</v>
      </c>
      <c r="AA32" s="51">
        <v>4</v>
      </c>
      <c r="AB32" s="51">
        <v>3</v>
      </c>
      <c r="AC32" s="51">
        <v>2</v>
      </c>
      <c r="AD32" s="51">
        <v>3</v>
      </c>
      <c r="AE32" s="51">
        <v>3</v>
      </c>
      <c r="AF32" s="51">
        <v>4</v>
      </c>
      <c r="AG32" s="51">
        <v>4</v>
      </c>
      <c r="AH32" s="51">
        <v>3</v>
      </c>
      <c r="AI32" s="51">
        <v>3</v>
      </c>
      <c r="AJ32" s="51">
        <v>3</v>
      </c>
      <c r="AK32" s="51">
        <v>3</v>
      </c>
      <c r="AL32" s="51">
        <v>3</v>
      </c>
      <c r="AM32" s="51">
        <v>3</v>
      </c>
      <c r="AN32" s="51">
        <v>3</v>
      </c>
      <c r="AO32" s="51">
        <v>1</v>
      </c>
      <c r="AP32" s="51">
        <v>4</v>
      </c>
      <c r="AQ32" s="51">
        <v>3</v>
      </c>
      <c r="AR32" s="51">
        <v>128</v>
      </c>
      <c r="AS32" s="53">
        <v>16384</v>
      </c>
    </row>
    <row r="33" spans="1:45" x14ac:dyDescent="0.25">
      <c r="A33" s="50">
        <v>28</v>
      </c>
      <c r="B33" s="51">
        <v>2</v>
      </c>
      <c r="C33" s="51">
        <v>2</v>
      </c>
      <c r="D33" s="51">
        <v>3</v>
      </c>
      <c r="E33" s="51">
        <v>3</v>
      </c>
      <c r="F33" s="51">
        <v>2</v>
      </c>
      <c r="G33" s="51">
        <v>4</v>
      </c>
      <c r="H33" s="51">
        <v>3</v>
      </c>
      <c r="I33" s="51">
        <v>3</v>
      </c>
      <c r="J33" s="51">
        <v>2</v>
      </c>
      <c r="K33" s="51">
        <v>3</v>
      </c>
      <c r="L33" s="51">
        <v>3</v>
      </c>
      <c r="M33" s="51">
        <v>1</v>
      </c>
      <c r="N33" s="51">
        <v>2</v>
      </c>
      <c r="O33" s="51">
        <v>3</v>
      </c>
      <c r="P33" s="51">
        <v>3</v>
      </c>
      <c r="Q33" s="51">
        <v>2</v>
      </c>
      <c r="R33" s="51">
        <v>2</v>
      </c>
      <c r="S33" s="51">
        <v>3</v>
      </c>
      <c r="T33" s="51">
        <v>3</v>
      </c>
      <c r="U33" s="51">
        <v>3</v>
      </c>
      <c r="V33" s="51">
        <v>2</v>
      </c>
      <c r="W33" s="51">
        <v>3</v>
      </c>
      <c r="X33" s="51">
        <v>3</v>
      </c>
      <c r="Y33" s="51">
        <v>3</v>
      </c>
      <c r="Z33" s="51">
        <v>2</v>
      </c>
      <c r="AA33" s="51">
        <v>3</v>
      </c>
      <c r="AB33" s="51">
        <v>3</v>
      </c>
      <c r="AC33" s="51">
        <v>2</v>
      </c>
      <c r="AD33" s="51">
        <v>2</v>
      </c>
      <c r="AE33" s="51">
        <v>3</v>
      </c>
      <c r="AF33" s="51">
        <v>3</v>
      </c>
      <c r="AG33" s="51">
        <v>2</v>
      </c>
      <c r="AH33" s="51">
        <v>2</v>
      </c>
      <c r="AI33" s="51">
        <v>3</v>
      </c>
      <c r="AJ33" s="51">
        <v>3</v>
      </c>
      <c r="AK33" s="51">
        <v>3</v>
      </c>
      <c r="AL33" s="51">
        <v>2</v>
      </c>
      <c r="AM33" s="51">
        <v>2</v>
      </c>
      <c r="AN33" s="51">
        <v>3</v>
      </c>
      <c r="AO33" s="51">
        <v>2</v>
      </c>
      <c r="AP33" s="51">
        <v>3</v>
      </c>
      <c r="AQ33" s="51">
        <v>3</v>
      </c>
      <c r="AR33" s="51">
        <v>109</v>
      </c>
      <c r="AS33" s="53">
        <v>11881</v>
      </c>
    </row>
    <row r="34" spans="1:45" x14ac:dyDescent="0.25">
      <c r="A34" s="50">
        <v>29</v>
      </c>
      <c r="B34" s="51">
        <v>4</v>
      </c>
      <c r="C34" s="51">
        <v>3</v>
      </c>
      <c r="D34" s="51">
        <v>3</v>
      </c>
      <c r="E34" s="51">
        <v>4</v>
      </c>
      <c r="F34" s="51">
        <v>3</v>
      </c>
      <c r="G34" s="51">
        <v>2</v>
      </c>
      <c r="H34" s="51">
        <v>3</v>
      </c>
      <c r="I34" s="51">
        <v>2</v>
      </c>
      <c r="J34" s="51">
        <v>3</v>
      </c>
      <c r="K34" s="51">
        <v>3</v>
      </c>
      <c r="L34" s="51">
        <v>3</v>
      </c>
      <c r="M34" s="51">
        <v>2</v>
      </c>
      <c r="N34" s="51">
        <v>4</v>
      </c>
      <c r="O34" s="51">
        <v>3</v>
      </c>
      <c r="P34" s="51">
        <v>4</v>
      </c>
      <c r="Q34" s="51">
        <v>4</v>
      </c>
      <c r="R34" s="51">
        <v>3</v>
      </c>
      <c r="S34" s="51">
        <v>2</v>
      </c>
      <c r="T34" s="51">
        <v>4</v>
      </c>
      <c r="U34" s="51">
        <v>3</v>
      </c>
      <c r="V34" s="51">
        <v>2</v>
      </c>
      <c r="W34" s="51">
        <v>3</v>
      </c>
      <c r="X34" s="51">
        <v>3</v>
      </c>
      <c r="Y34" s="51">
        <v>3</v>
      </c>
      <c r="Z34" s="51">
        <v>3</v>
      </c>
      <c r="AA34" s="51">
        <v>2</v>
      </c>
      <c r="AB34" s="51">
        <v>3</v>
      </c>
      <c r="AC34" s="51">
        <v>1</v>
      </c>
      <c r="AD34" s="51">
        <v>3</v>
      </c>
      <c r="AE34" s="51">
        <v>3</v>
      </c>
      <c r="AF34" s="51">
        <v>2</v>
      </c>
      <c r="AG34" s="51">
        <v>2</v>
      </c>
      <c r="AH34" s="51">
        <v>3</v>
      </c>
      <c r="AI34" s="51">
        <v>3</v>
      </c>
      <c r="AJ34" s="51">
        <v>3</v>
      </c>
      <c r="AK34" s="51">
        <v>3</v>
      </c>
      <c r="AL34" s="51">
        <v>3</v>
      </c>
      <c r="AM34" s="51">
        <v>3</v>
      </c>
      <c r="AN34" s="51">
        <v>3</v>
      </c>
      <c r="AO34" s="51">
        <v>3</v>
      </c>
      <c r="AP34" s="51">
        <v>2</v>
      </c>
      <c r="AQ34" s="51">
        <v>3</v>
      </c>
      <c r="AR34" s="51">
        <v>121</v>
      </c>
      <c r="AS34" s="53">
        <v>14641</v>
      </c>
    </row>
    <row r="35" spans="1:45" ht="13.5" thickBot="1" x14ac:dyDescent="0.3">
      <c r="A35" s="240">
        <v>30</v>
      </c>
      <c r="B35" s="241">
        <v>2</v>
      </c>
      <c r="C35" s="241">
        <v>3</v>
      </c>
      <c r="D35" s="241">
        <v>2</v>
      </c>
      <c r="E35" s="241">
        <v>3</v>
      </c>
      <c r="F35" s="241">
        <v>3</v>
      </c>
      <c r="G35" s="241">
        <v>2</v>
      </c>
      <c r="H35" s="241">
        <v>2</v>
      </c>
      <c r="I35" s="241">
        <v>3</v>
      </c>
      <c r="J35" s="241">
        <v>3</v>
      </c>
      <c r="K35" s="241">
        <v>3</v>
      </c>
      <c r="L35" s="241">
        <v>3</v>
      </c>
      <c r="M35" s="241">
        <v>2</v>
      </c>
      <c r="N35" s="241">
        <v>2</v>
      </c>
      <c r="O35" s="241">
        <v>4</v>
      </c>
      <c r="P35" s="241">
        <v>3</v>
      </c>
      <c r="Q35" s="241">
        <v>2</v>
      </c>
      <c r="R35" s="241">
        <v>2</v>
      </c>
      <c r="S35" s="241">
        <v>2</v>
      </c>
      <c r="T35" s="241">
        <v>3</v>
      </c>
      <c r="U35" s="241">
        <v>3</v>
      </c>
      <c r="V35" s="241">
        <v>3</v>
      </c>
      <c r="W35" s="241">
        <v>3</v>
      </c>
      <c r="X35" s="241">
        <v>2</v>
      </c>
      <c r="Y35" s="241">
        <v>3</v>
      </c>
      <c r="Z35" s="241">
        <v>2</v>
      </c>
      <c r="AA35" s="241">
        <v>3</v>
      </c>
      <c r="AB35" s="241">
        <v>3</v>
      </c>
      <c r="AC35" s="241">
        <v>3</v>
      </c>
      <c r="AD35" s="241">
        <v>2</v>
      </c>
      <c r="AE35" s="241">
        <v>3</v>
      </c>
      <c r="AF35" s="241">
        <v>3</v>
      </c>
      <c r="AG35" s="241">
        <v>3</v>
      </c>
      <c r="AH35" s="241">
        <v>3</v>
      </c>
      <c r="AI35" s="241">
        <v>3</v>
      </c>
      <c r="AJ35" s="241">
        <v>3</v>
      </c>
      <c r="AK35" s="241">
        <v>3</v>
      </c>
      <c r="AL35" s="241">
        <v>4</v>
      </c>
      <c r="AM35" s="241">
        <v>2</v>
      </c>
      <c r="AN35" s="241">
        <v>3</v>
      </c>
      <c r="AO35" s="241">
        <v>3</v>
      </c>
      <c r="AP35" s="241">
        <v>3</v>
      </c>
      <c r="AQ35" s="241">
        <v>3</v>
      </c>
      <c r="AR35" s="241">
        <v>115</v>
      </c>
      <c r="AS35" s="242">
        <v>13225</v>
      </c>
    </row>
    <row r="36" spans="1:45" x14ac:dyDescent="0.25">
      <c r="A36" s="117" t="s">
        <v>5</v>
      </c>
      <c r="B36" s="116">
        <v>99</v>
      </c>
      <c r="C36" s="116">
        <v>94</v>
      </c>
      <c r="D36" s="116">
        <v>91</v>
      </c>
      <c r="E36" s="116">
        <v>97</v>
      </c>
      <c r="F36" s="116">
        <v>90</v>
      </c>
      <c r="G36" s="116">
        <v>97</v>
      </c>
      <c r="H36" s="116">
        <v>95</v>
      </c>
      <c r="I36" s="116">
        <v>86</v>
      </c>
      <c r="J36" s="116">
        <v>92</v>
      </c>
      <c r="K36" s="116">
        <v>94</v>
      </c>
      <c r="L36" s="116">
        <v>97</v>
      </c>
      <c r="M36" s="116">
        <v>82</v>
      </c>
      <c r="N36" s="116">
        <v>95</v>
      </c>
      <c r="O36" s="116">
        <v>74</v>
      </c>
      <c r="P36" s="116">
        <v>95</v>
      </c>
      <c r="Q36" s="116">
        <v>102</v>
      </c>
      <c r="R36" s="116">
        <v>89</v>
      </c>
      <c r="S36" s="116">
        <v>88</v>
      </c>
      <c r="T36" s="116">
        <v>91</v>
      </c>
      <c r="U36" s="116">
        <v>96</v>
      </c>
      <c r="V36" s="116">
        <v>94</v>
      </c>
      <c r="W36" s="116">
        <v>90</v>
      </c>
      <c r="X36" s="116">
        <v>92</v>
      </c>
      <c r="Y36" s="116">
        <v>100</v>
      </c>
      <c r="Z36" s="116">
        <v>91</v>
      </c>
      <c r="AA36" s="116">
        <v>93</v>
      </c>
      <c r="AB36" s="116">
        <v>91</v>
      </c>
      <c r="AC36" s="116">
        <v>91</v>
      </c>
      <c r="AD36" s="116">
        <v>96</v>
      </c>
      <c r="AE36" s="116">
        <v>101</v>
      </c>
      <c r="AF36" s="116">
        <v>93</v>
      </c>
      <c r="AG36" s="116">
        <v>90</v>
      </c>
      <c r="AH36" s="116">
        <v>92</v>
      </c>
      <c r="AI36" s="116">
        <v>103</v>
      </c>
      <c r="AJ36" s="116">
        <v>99</v>
      </c>
      <c r="AK36" s="116">
        <v>94</v>
      </c>
      <c r="AL36" s="116">
        <v>92</v>
      </c>
      <c r="AM36" s="116">
        <v>94</v>
      </c>
      <c r="AN36" s="116">
        <v>95</v>
      </c>
      <c r="AO36" s="116">
        <v>93</v>
      </c>
      <c r="AP36" s="116">
        <v>93</v>
      </c>
      <c r="AQ36" s="116">
        <v>92</v>
      </c>
      <c r="AR36" s="116">
        <v>3913</v>
      </c>
      <c r="AS36" s="119">
        <v>15311569</v>
      </c>
    </row>
    <row r="37" spans="1:45" x14ac:dyDescent="0.25">
      <c r="A37" s="50" t="s">
        <v>6</v>
      </c>
      <c r="B37" s="51">
        <v>341</v>
      </c>
      <c r="C37" s="51">
        <v>304</v>
      </c>
      <c r="D37" s="51">
        <v>293</v>
      </c>
      <c r="E37" s="51">
        <v>329</v>
      </c>
      <c r="F37" s="51">
        <v>282</v>
      </c>
      <c r="G37" s="51">
        <v>337</v>
      </c>
      <c r="H37" s="51">
        <v>325</v>
      </c>
      <c r="I37" s="51">
        <v>262</v>
      </c>
      <c r="J37" s="51">
        <v>302</v>
      </c>
      <c r="K37" s="51">
        <v>304</v>
      </c>
      <c r="L37" s="51">
        <v>319</v>
      </c>
      <c r="M37" s="51">
        <v>248</v>
      </c>
      <c r="N37" s="51">
        <v>313</v>
      </c>
      <c r="O37" s="51">
        <v>202</v>
      </c>
      <c r="P37" s="51">
        <v>321</v>
      </c>
      <c r="Q37" s="51">
        <v>362</v>
      </c>
      <c r="R37" s="51">
        <v>271</v>
      </c>
      <c r="S37" s="51">
        <v>282</v>
      </c>
      <c r="T37" s="51">
        <v>299</v>
      </c>
      <c r="U37" s="51">
        <v>314</v>
      </c>
      <c r="V37" s="51">
        <v>304</v>
      </c>
      <c r="W37" s="51">
        <v>280</v>
      </c>
      <c r="X37" s="51">
        <v>296</v>
      </c>
      <c r="Y37" s="51">
        <v>340</v>
      </c>
      <c r="Z37" s="51">
        <v>285</v>
      </c>
      <c r="AA37" s="51">
        <v>301</v>
      </c>
      <c r="AB37" s="51">
        <v>289</v>
      </c>
      <c r="AC37" s="51">
        <v>297</v>
      </c>
      <c r="AD37" s="51">
        <v>318</v>
      </c>
      <c r="AE37" s="51">
        <v>347</v>
      </c>
      <c r="AF37" s="51">
        <v>311</v>
      </c>
      <c r="AG37" s="51">
        <v>278</v>
      </c>
      <c r="AH37" s="51">
        <v>294</v>
      </c>
      <c r="AI37" s="51">
        <v>365</v>
      </c>
      <c r="AJ37" s="51">
        <v>333</v>
      </c>
      <c r="AK37" s="51">
        <v>302</v>
      </c>
      <c r="AL37" s="51">
        <v>292</v>
      </c>
      <c r="AM37" s="51">
        <v>304</v>
      </c>
      <c r="AN37" s="51">
        <v>311</v>
      </c>
      <c r="AO37" s="51">
        <v>311</v>
      </c>
      <c r="AP37" s="51">
        <v>299</v>
      </c>
      <c r="AQ37" s="51">
        <v>292</v>
      </c>
      <c r="AR37" s="51"/>
      <c r="AS37" s="53"/>
    </row>
    <row r="38" spans="1:45" ht="13.5" thickBot="1" x14ac:dyDescent="0.3">
      <c r="A38" s="118" t="s">
        <v>7</v>
      </c>
      <c r="B38" s="44">
        <v>13041</v>
      </c>
      <c r="C38" s="44">
        <v>13066</v>
      </c>
      <c r="D38" s="44">
        <v>12649</v>
      </c>
      <c r="E38" s="44">
        <v>13483</v>
      </c>
      <c r="F38" s="44">
        <v>12510</v>
      </c>
      <c r="G38" s="44">
        <v>13483</v>
      </c>
      <c r="H38" s="44">
        <v>13205</v>
      </c>
      <c r="I38" s="44">
        <v>11954</v>
      </c>
      <c r="J38" s="44">
        <v>12788</v>
      </c>
      <c r="K38" s="44">
        <v>13066</v>
      </c>
      <c r="L38" s="44">
        <v>13483</v>
      </c>
      <c r="M38" s="44">
        <v>11398</v>
      </c>
      <c r="N38" s="44">
        <v>13205</v>
      </c>
      <c r="O38" s="44">
        <v>10286</v>
      </c>
      <c r="P38" s="44">
        <v>13205</v>
      </c>
      <c r="Q38" s="44">
        <v>14178</v>
      </c>
      <c r="R38" s="44">
        <v>12371</v>
      </c>
      <c r="S38" s="44">
        <v>12232</v>
      </c>
      <c r="T38" s="44">
        <v>12649</v>
      </c>
      <c r="U38" s="44">
        <v>13344</v>
      </c>
      <c r="V38" s="44">
        <v>13066</v>
      </c>
      <c r="W38" s="44">
        <v>12510</v>
      </c>
      <c r="X38" s="44">
        <v>12788</v>
      </c>
      <c r="Y38" s="44">
        <v>13900</v>
      </c>
      <c r="Z38" s="44">
        <v>12649</v>
      </c>
      <c r="AA38" s="44">
        <v>12927</v>
      </c>
      <c r="AB38" s="44">
        <v>12649</v>
      </c>
      <c r="AC38" s="44">
        <v>12649</v>
      </c>
      <c r="AD38" s="44">
        <v>13344</v>
      </c>
      <c r="AE38" s="44">
        <v>14039</v>
      </c>
      <c r="AF38" s="44">
        <v>12927</v>
      </c>
      <c r="AG38" s="44">
        <v>12510</v>
      </c>
      <c r="AH38" s="44">
        <v>12788</v>
      </c>
      <c r="AI38" s="44">
        <v>14317</v>
      </c>
      <c r="AJ38" s="44">
        <v>13761</v>
      </c>
      <c r="AK38" s="44">
        <v>13066</v>
      </c>
      <c r="AL38" s="44">
        <v>12788</v>
      </c>
      <c r="AM38" s="44">
        <v>13066</v>
      </c>
      <c r="AN38" s="44">
        <v>13205</v>
      </c>
      <c r="AO38" s="44">
        <v>12927</v>
      </c>
      <c r="AP38" s="44">
        <v>12927</v>
      </c>
      <c r="AQ38" s="44">
        <v>12788</v>
      </c>
      <c r="AR38" s="44"/>
      <c r="AS38" s="120"/>
    </row>
  </sheetData>
  <mergeCells count="4">
    <mergeCell ref="A4:A5"/>
    <mergeCell ref="B4:AQ4"/>
    <mergeCell ref="AR4:AR5"/>
    <mergeCell ref="AS4:AS5"/>
  </mergeCells>
  <pageMargins left="0.74803149606299213" right="0.70866141732283472" top="0.94488188976377963" bottom="0.35433070866141736" header="0.31496062992125984" footer="0.31496062992125984"/>
  <pageSetup paperSize="9"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sqref="A1:E41"/>
    </sheetView>
  </sheetViews>
  <sheetFormatPr defaultRowHeight="15" x14ac:dyDescent="0.25"/>
  <cols>
    <col min="1" max="1" width="5.42578125" style="2" customWidth="1"/>
    <col min="2" max="2" width="22.42578125" style="2" customWidth="1"/>
    <col min="3" max="4" width="9.140625" style="140"/>
    <col min="5" max="5" width="9.140625" style="211"/>
    <col min="6" max="16384" width="9.140625" style="2"/>
  </cols>
  <sheetData>
    <row r="1" spans="1:5" x14ac:dyDescent="0.25">
      <c r="A1" s="2" t="s">
        <v>155</v>
      </c>
    </row>
    <row r="3" spans="1:5" x14ac:dyDescent="0.25">
      <c r="A3" s="138" t="s">
        <v>153</v>
      </c>
      <c r="B3" s="139"/>
    </row>
    <row r="4" spans="1:5" x14ac:dyDescent="0.25">
      <c r="A4" s="139"/>
      <c r="B4" s="139"/>
    </row>
    <row r="5" spans="1:5" x14ac:dyDescent="0.25">
      <c r="A5" s="142" t="s">
        <v>23</v>
      </c>
      <c r="B5" s="142" t="s">
        <v>63</v>
      </c>
      <c r="C5" s="143" t="s">
        <v>121</v>
      </c>
      <c r="D5" s="143" t="s">
        <v>122</v>
      </c>
      <c r="E5" s="212" t="s">
        <v>146</v>
      </c>
    </row>
    <row r="6" spans="1:5" x14ac:dyDescent="0.25">
      <c r="A6" s="144">
        <v>1</v>
      </c>
      <c r="B6" s="145" t="s">
        <v>74</v>
      </c>
      <c r="C6" s="143">
        <f>'L15'!L8</f>
        <v>0.6454545454545455</v>
      </c>
      <c r="D6" s="143">
        <f>'L15'!L27</f>
        <v>0.5901515151515152</v>
      </c>
      <c r="E6" s="212">
        <f>AVERAGE(C6:D6)</f>
        <v>0.61780303030303041</v>
      </c>
    </row>
    <row r="7" spans="1:5" x14ac:dyDescent="0.25">
      <c r="A7" s="144">
        <v>2</v>
      </c>
      <c r="B7" s="145" t="s">
        <v>77</v>
      </c>
      <c r="C7" s="143">
        <f>'L15'!L9</f>
        <v>0.66511266511266509</v>
      </c>
      <c r="D7" s="143">
        <f>'L15'!L28</f>
        <v>0.652991452991453</v>
      </c>
      <c r="E7" s="212">
        <f t="shared" ref="E7:E20" si="0">AVERAGE(C7:D7)</f>
        <v>0.65905205905205899</v>
      </c>
    </row>
    <row r="8" spans="1:5" x14ac:dyDescent="0.25">
      <c r="A8" s="144">
        <v>3</v>
      </c>
      <c r="B8" s="145" t="s">
        <v>78</v>
      </c>
      <c r="C8" s="143">
        <f>'L15'!L10</f>
        <v>0.73484848484848486</v>
      </c>
      <c r="D8" s="143">
        <f>'L15'!L29</f>
        <v>0.72575757575757571</v>
      </c>
      <c r="E8" s="212">
        <f t="shared" si="0"/>
        <v>0.73030303030303023</v>
      </c>
    </row>
    <row r="9" spans="1:5" x14ac:dyDescent="0.25">
      <c r="A9" s="144">
        <v>4</v>
      </c>
      <c r="B9" s="145" t="s">
        <v>80</v>
      </c>
      <c r="C9" s="143">
        <f>'L15'!L11</f>
        <v>0.5818181818181819</v>
      </c>
      <c r="D9" s="143">
        <f>'L15'!L30</f>
        <v>0.60833333333333339</v>
      </c>
      <c r="E9" s="212">
        <f t="shared" si="0"/>
        <v>0.5950757575757577</v>
      </c>
    </row>
    <row r="10" spans="1:5" x14ac:dyDescent="0.25">
      <c r="A10" s="144">
        <v>5</v>
      </c>
      <c r="B10" s="145" t="s">
        <v>81</v>
      </c>
      <c r="C10" s="143">
        <f>'L15'!L12</f>
        <v>0.70909090909090899</v>
      </c>
      <c r="D10" s="143">
        <f>'L15'!L31</f>
        <v>0.61868686868686862</v>
      </c>
      <c r="E10" s="212">
        <f t="shared" si="0"/>
        <v>0.66388888888888875</v>
      </c>
    </row>
    <row r="11" spans="1:5" x14ac:dyDescent="0.25">
      <c r="A11" s="144">
        <v>6</v>
      </c>
      <c r="B11" s="145" t="s">
        <v>82</v>
      </c>
      <c r="C11" s="143">
        <f>'L15'!L13</f>
        <v>0.6454545454545455</v>
      </c>
      <c r="D11" s="143">
        <f>'L15'!L32</f>
        <v>0.65555555555555556</v>
      </c>
      <c r="E11" s="212">
        <f t="shared" si="0"/>
        <v>0.65050505050505047</v>
      </c>
    </row>
    <row r="12" spans="1:5" x14ac:dyDescent="0.25">
      <c r="A12" s="144">
        <v>7</v>
      </c>
      <c r="B12" s="145" t="s">
        <v>84</v>
      </c>
      <c r="C12" s="143">
        <f>'L15'!L14</f>
        <v>0.53030303030303028</v>
      </c>
      <c r="D12" s="143">
        <f>'L15'!L33</f>
        <v>0.53367003367003363</v>
      </c>
      <c r="E12" s="212">
        <f t="shared" si="0"/>
        <v>0.53198653198653201</v>
      </c>
    </row>
    <row r="13" spans="1:5" x14ac:dyDescent="0.25">
      <c r="A13" s="144">
        <v>8</v>
      </c>
      <c r="B13" s="145" t="s">
        <v>79</v>
      </c>
      <c r="C13" s="143">
        <f>'L15'!L15</f>
        <v>0.65656565656565657</v>
      </c>
      <c r="D13" s="143">
        <f>'L15'!L34</f>
        <v>0.63290598290598288</v>
      </c>
      <c r="E13" s="212">
        <f t="shared" si="0"/>
        <v>0.64473581973581973</v>
      </c>
    </row>
    <row r="14" spans="1:5" x14ac:dyDescent="0.25">
      <c r="A14" s="144">
        <v>9</v>
      </c>
      <c r="B14" s="145" t="s">
        <v>72</v>
      </c>
      <c r="C14" s="143">
        <f>'L15'!L16</f>
        <v>0.78498168498168497</v>
      </c>
      <c r="D14" s="143">
        <f>'L15'!L35</f>
        <v>0.79580419580419581</v>
      </c>
      <c r="E14" s="212">
        <f t="shared" si="0"/>
        <v>0.79039294039294039</v>
      </c>
    </row>
    <row r="15" spans="1:5" x14ac:dyDescent="0.25">
      <c r="A15" s="144">
        <v>10</v>
      </c>
      <c r="B15" s="145" t="s">
        <v>87</v>
      </c>
      <c r="C15" s="143">
        <f>'L15'!L17</f>
        <v>0.53703703703703709</v>
      </c>
      <c r="D15" s="143">
        <f>'L15'!L36</f>
        <v>0.53703703703703709</v>
      </c>
      <c r="E15" s="212">
        <f t="shared" si="0"/>
        <v>0.53703703703703709</v>
      </c>
    </row>
    <row r="16" spans="1:5" x14ac:dyDescent="0.25">
      <c r="A16" s="144">
        <v>11</v>
      </c>
      <c r="B16" s="145" t="s">
        <v>86</v>
      </c>
      <c r="C16" s="143">
        <f>'L15'!L18</f>
        <v>0.64646464646464652</v>
      </c>
      <c r="D16" s="143">
        <f>'L15'!L37</f>
        <v>0.64848484848484844</v>
      </c>
      <c r="E16" s="212">
        <f t="shared" si="0"/>
        <v>0.64747474747474754</v>
      </c>
    </row>
    <row r="17" spans="1:7" x14ac:dyDescent="0.25">
      <c r="A17" s="144">
        <v>12</v>
      </c>
      <c r="B17" s="145" t="s">
        <v>88</v>
      </c>
      <c r="C17" s="143">
        <f>'L15'!L19</f>
        <v>0.60833333333333328</v>
      </c>
      <c r="D17" s="143">
        <f>'L15'!L38</f>
        <v>0.58518518518518514</v>
      </c>
      <c r="E17" s="212">
        <f t="shared" si="0"/>
        <v>0.59675925925925921</v>
      </c>
    </row>
    <row r="18" spans="1:7" x14ac:dyDescent="0.25">
      <c r="A18" s="144">
        <v>13</v>
      </c>
      <c r="B18" s="145" t="s">
        <v>85</v>
      </c>
      <c r="C18" s="143">
        <f>'L15'!L20</f>
        <v>0.6074074074074074</v>
      </c>
      <c r="D18" s="143">
        <f>'L15'!L39</f>
        <v>0.55185185185185182</v>
      </c>
      <c r="E18" s="212">
        <f t="shared" si="0"/>
        <v>0.57962962962962961</v>
      </c>
    </row>
    <row r="19" spans="1:7" x14ac:dyDescent="0.25">
      <c r="A19" s="144">
        <v>14</v>
      </c>
      <c r="B19" s="145" t="s">
        <v>83</v>
      </c>
      <c r="C19" s="143">
        <f>'L15'!L21</f>
        <v>0.63947163947163943</v>
      </c>
      <c r="D19" s="143">
        <f>'L15'!L40</f>
        <v>0.65909090909090917</v>
      </c>
      <c r="E19" s="212">
        <f t="shared" si="0"/>
        <v>0.64928127428127436</v>
      </c>
    </row>
    <row r="20" spans="1:7" x14ac:dyDescent="0.25">
      <c r="A20" s="144">
        <v>15</v>
      </c>
      <c r="B20" s="145" t="s">
        <v>76</v>
      </c>
      <c r="C20" s="143">
        <f>'L15'!L22</f>
        <v>0.77020202020202022</v>
      </c>
      <c r="D20" s="143">
        <f>'L15'!L41</f>
        <v>0.75168350168350173</v>
      </c>
      <c r="E20" s="212">
        <f t="shared" si="0"/>
        <v>0.76094276094276103</v>
      </c>
    </row>
    <row r="24" spans="1:7" x14ac:dyDescent="0.25">
      <c r="A24" s="138" t="s">
        <v>154</v>
      </c>
    </row>
    <row r="25" spans="1:7" x14ac:dyDescent="0.25">
      <c r="A25" s="389"/>
      <c r="B25" s="389"/>
    </row>
    <row r="26" spans="1:7" x14ac:dyDescent="0.25">
      <c r="A26" s="142" t="s">
        <v>23</v>
      </c>
      <c r="B26" s="142" t="s">
        <v>63</v>
      </c>
      <c r="C26" s="143" t="s">
        <v>121</v>
      </c>
      <c r="D26" s="143" t="s">
        <v>122</v>
      </c>
      <c r="E26" s="212" t="s">
        <v>148</v>
      </c>
    </row>
    <row r="27" spans="1:7" x14ac:dyDescent="0.25">
      <c r="A27" s="144">
        <v>1</v>
      </c>
      <c r="B27" s="145" t="s">
        <v>91</v>
      </c>
      <c r="C27" s="143">
        <f>'L15'!L51</f>
        <v>0.49663299663299659</v>
      </c>
      <c r="D27" s="143">
        <f>'L15'!L70</f>
        <v>0.5</v>
      </c>
      <c r="E27" s="212">
        <f>AVERAGE(C27:D27)</f>
        <v>0.49831649831649827</v>
      </c>
      <c r="G27" s="2">
        <v>3</v>
      </c>
    </row>
    <row r="28" spans="1:7" x14ac:dyDescent="0.25">
      <c r="A28" s="144">
        <v>2</v>
      </c>
      <c r="B28" s="145" t="s">
        <v>92</v>
      </c>
      <c r="C28" s="143">
        <f>'L15'!L52</f>
        <v>0.58518518518518514</v>
      </c>
      <c r="D28" s="143">
        <f>'L15'!L71</f>
        <v>0.53367003367003363</v>
      </c>
      <c r="E28" s="212">
        <f t="shared" ref="E28:E41" si="1">AVERAGE(C28:D28)</f>
        <v>0.55942760942760938</v>
      </c>
      <c r="G28" s="2">
        <v>3</v>
      </c>
    </row>
    <row r="29" spans="1:7" x14ac:dyDescent="0.25">
      <c r="A29" s="144">
        <v>3</v>
      </c>
      <c r="B29" s="145" t="s">
        <v>94</v>
      </c>
      <c r="C29" s="143">
        <f>'L15'!L53</f>
        <v>0.91666666666666663</v>
      </c>
      <c r="D29" s="143">
        <f>'L15'!L72</f>
        <v>0.85050505050505054</v>
      </c>
      <c r="E29" s="212">
        <f t="shared" si="1"/>
        <v>0.88358585858585859</v>
      </c>
      <c r="G29" s="2">
        <v>1</v>
      </c>
    </row>
    <row r="30" spans="1:7" x14ac:dyDescent="0.25">
      <c r="A30" s="144">
        <v>4</v>
      </c>
      <c r="B30" s="145" t="s">
        <v>95</v>
      </c>
      <c r="C30" s="143">
        <f>'L15'!L54</f>
        <v>0.81717171717171722</v>
      </c>
      <c r="D30" s="143">
        <f>'L15'!L73</f>
        <v>0.84175084175084181</v>
      </c>
      <c r="E30" s="212">
        <f t="shared" si="1"/>
        <v>0.82946127946127945</v>
      </c>
      <c r="G30" s="2">
        <v>2</v>
      </c>
    </row>
    <row r="31" spans="1:7" x14ac:dyDescent="0.25">
      <c r="A31" s="144">
        <v>5</v>
      </c>
      <c r="B31" s="145" t="s">
        <v>97</v>
      </c>
      <c r="C31" s="143">
        <f>'L15'!L55</f>
        <v>0.77307692307692299</v>
      </c>
      <c r="D31" s="143">
        <f>'L15'!L74</f>
        <v>0.75</v>
      </c>
      <c r="E31" s="212">
        <f t="shared" si="1"/>
        <v>0.7615384615384615</v>
      </c>
      <c r="G31" s="2">
        <v>2</v>
      </c>
    </row>
    <row r="32" spans="1:7" x14ac:dyDescent="0.25">
      <c r="A32" s="144">
        <v>6</v>
      </c>
      <c r="B32" s="145" t="s">
        <v>98</v>
      </c>
      <c r="C32" s="143">
        <f>'L15'!L56</f>
        <v>0.59351851851851845</v>
      </c>
      <c r="D32" s="143">
        <f>'L15'!L75</f>
        <v>0.55911680911680917</v>
      </c>
      <c r="E32" s="212">
        <f t="shared" si="1"/>
        <v>0.57631766381766381</v>
      </c>
      <c r="G32" s="2">
        <v>3</v>
      </c>
    </row>
    <row r="33" spans="1:7" x14ac:dyDescent="0.25">
      <c r="A33" s="144">
        <v>7</v>
      </c>
      <c r="B33" s="145" t="s">
        <v>99</v>
      </c>
      <c r="C33" s="143">
        <f>'L15'!L57</f>
        <v>0.58518518518518514</v>
      </c>
      <c r="D33" s="143">
        <f>'L15'!L76</f>
        <v>0.56144781144781142</v>
      </c>
      <c r="E33" s="212">
        <f t="shared" si="1"/>
        <v>0.57331649831649822</v>
      </c>
      <c r="G33" s="2">
        <v>3</v>
      </c>
    </row>
    <row r="34" spans="1:7" x14ac:dyDescent="0.25">
      <c r="A34" s="144">
        <v>8</v>
      </c>
      <c r="B34" s="145" t="s">
        <v>100</v>
      </c>
      <c r="C34" s="143">
        <f>'L15'!L58</f>
        <v>0.75151515151515158</v>
      </c>
      <c r="D34" s="143">
        <f>'L15'!L77</f>
        <v>0.68787878787878787</v>
      </c>
      <c r="E34" s="212">
        <f t="shared" si="1"/>
        <v>0.71969696969696972</v>
      </c>
      <c r="G34" s="2">
        <v>2</v>
      </c>
    </row>
    <row r="35" spans="1:7" x14ac:dyDescent="0.25">
      <c r="A35" s="144">
        <v>9</v>
      </c>
      <c r="B35" s="145" t="s">
        <v>96</v>
      </c>
      <c r="C35" s="143">
        <f>'L15'!L59</f>
        <v>0.8232323232323232</v>
      </c>
      <c r="D35" s="143">
        <f>'L15'!L78</f>
        <v>0.88205128205128203</v>
      </c>
      <c r="E35" s="212">
        <f t="shared" si="1"/>
        <v>0.85264180264180256</v>
      </c>
      <c r="G35" s="2">
        <v>1</v>
      </c>
    </row>
    <row r="36" spans="1:7" x14ac:dyDescent="0.25">
      <c r="A36" s="144">
        <v>10</v>
      </c>
      <c r="B36" s="145" t="s">
        <v>103</v>
      </c>
      <c r="C36" s="143">
        <f>'L15'!L60</f>
        <v>0.66666666666666663</v>
      </c>
      <c r="D36" s="143">
        <f>'L15'!L79</f>
        <v>0.65555555555555556</v>
      </c>
      <c r="E36" s="212">
        <f t="shared" si="1"/>
        <v>0.66111111111111109</v>
      </c>
      <c r="G36" s="2">
        <v>3</v>
      </c>
    </row>
    <row r="37" spans="1:7" x14ac:dyDescent="0.25">
      <c r="A37" s="144">
        <v>11</v>
      </c>
      <c r="B37" s="145" t="s">
        <v>60</v>
      </c>
      <c r="C37" s="143">
        <f>'L15'!L61</f>
        <v>0.94841269841269848</v>
      </c>
      <c r="D37" s="143">
        <f>'L15'!L80</f>
        <v>0.91351241351241352</v>
      </c>
      <c r="E37" s="212">
        <f t="shared" si="1"/>
        <v>0.93096255596255606</v>
      </c>
      <c r="G37" s="2">
        <v>1</v>
      </c>
    </row>
    <row r="38" spans="1:7" x14ac:dyDescent="0.25">
      <c r="A38" s="144">
        <v>12</v>
      </c>
      <c r="B38" s="145" t="s">
        <v>101</v>
      </c>
      <c r="C38" s="143">
        <f>'L15'!L62</f>
        <v>0.80050505050505061</v>
      </c>
      <c r="D38" s="143">
        <f>'L15'!L81</f>
        <v>0.79580419580419581</v>
      </c>
      <c r="E38" s="212">
        <f t="shared" si="1"/>
        <v>0.79815462315462327</v>
      </c>
      <c r="G38" s="2">
        <v>2</v>
      </c>
    </row>
    <row r="39" spans="1:7" x14ac:dyDescent="0.25">
      <c r="A39" s="144">
        <v>13</v>
      </c>
      <c r="B39" s="145" t="s">
        <v>93</v>
      </c>
      <c r="C39" s="143">
        <f>'L15'!L63</f>
        <v>0.77913752913752921</v>
      </c>
      <c r="D39" s="143">
        <f>'L15'!L82</f>
        <v>0.83106060606060606</v>
      </c>
      <c r="E39" s="212">
        <f t="shared" si="1"/>
        <v>0.80509906759906769</v>
      </c>
      <c r="G39" s="2">
        <v>1</v>
      </c>
    </row>
    <row r="40" spans="1:7" x14ac:dyDescent="0.25">
      <c r="A40" s="144">
        <v>14</v>
      </c>
      <c r="B40" s="207" t="s">
        <v>89</v>
      </c>
      <c r="C40" s="143">
        <f>'L15'!L64</f>
        <v>0.91161616161616166</v>
      </c>
      <c r="D40" s="143">
        <f>'L15'!L83</f>
        <v>0.90235690235690225</v>
      </c>
      <c r="E40" s="212">
        <f t="shared" si="1"/>
        <v>0.90698653198653201</v>
      </c>
      <c r="G40" s="2">
        <v>1</v>
      </c>
    </row>
    <row r="41" spans="1:7" x14ac:dyDescent="0.25">
      <c r="A41" s="144">
        <v>15</v>
      </c>
      <c r="B41" s="145" t="s">
        <v>102</v>
      </c>
      <c r="C41" s="143">
        <f>'L15'!L65</f>
        <v>0.72575757575757571</v>
      </c>
      <c r="D41" s="143">
        <f>'L15'!L84</f>
        <v>0.6767676767676768</v>
      </c>
      <c r="E41" s="212">
        <f t="shared" si="1"/>
        <v>0.70126262626262625</v>
      </c>
      <c r="G41" s="2">
        <v>2</v>
      </c>
    </row>
  </sheetData>
  <mergeCells count="1">
    <mergeCell ref="A25:B25"/>
  </mergeCells>
  <pageMargins left="1.1023622047244095" right="0.31496062992125984" top="0.94488188976377963" bottom="0.74803149606299213" header="0.31496062992125984" footer="0.31496062992125984"/>
  <pageSetup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workbookViewId="0">
      <selection sqref="A1:T42"/>
    </sheetView>
  </sheetViews>
  <sheetFormatPr defaultRowHeight="15" x14ac:dyDescent="0.25"/>
  <cols>
    <col min="1" max="1" width="5.42578125" style="2" customWidth="1"/>
    <col min="2" max="2" width="22.42578125" style="2" customWidth="1"/>
    <col min="3" max="3" width="9.140625" style="203"/>
    <col min="4" max="4" width="9.140625" style="19"/>
    <col min="5" max="5" width="9.140625" style="2"/>
    <col min="6" max="19" width="0" style="2" hidden="1" customWidth="1"/>
    <col min="20" max="16384" width="9.140625" style="2"/>
  </cols>
  <sheetData>
    <row r="1" spans="1:18" x14ac:dyDescent="0.25">
      <c r="A1" s="2" t="s">
        <v>159</v>
      </c>
    </row>
    <row r="2" spans="1:18" x14ac:dyDescent="0.25">
      <c r="I2" s="2" t="s">
        <v>156</v>
      </c>
      <c r="K2" s="114"/>
    </row>
    <row r="3" spans="1:18" ht="15.75" thickBot="1" x14ac:dyDescent="0.3">
      <c r="K3" s="114"/>
    </row>
    <row r="4" spans="1:18" ht="15.75" thickBot="1" x14ac:dyDescent="0.3">
      <c r="A4" s="138" t="s">
        <v>157</v>
      </c>
      <c r="B4" s="139"/>
      <c r="I4" s="4" t="s">
        <v>23</v>
      </c>
      <c r="J4" s="5" t="s">
        <v>62</v>
      </c>
      <c r="K4" s="208" t="s">
        <v>63</v>
      </c>
      <c r="L4" s="5" t="s">
        <v>64</v>
      </c>
      <c r="M4" s="5" t="s">
        <v>65</v>
      </c>
      <c r="N4" s="6" t="s">
        <v>66</v>
      </c>
    </row>
    <row r="5" spans="1:18" x14ac:dyDescent="0.25">
      <c r="A5" s="139"/>
      <c r="B5" s="139"/>
      <c r="I5" s="8">
        <v>1</v>
      </c>
      <c r="J5" s="10">
        <v>1</v>
      </c>
      <c r="K5" s="209" t="s">
        <v>72</v>
      </c>
      <c r="L5" s="10" t="s">
        <v>61</v>
      </c>
      <c r="M5" s="10">
        <v>141</v>
      </c>
      <c r="N5" s="11">
        <v>1</v>
      </c>
    </row>
    <row r="6" spans="1:18" x14ac:dyDescent="0.25">
      <c r="A6" s="142" t="s">
        <v>23</v>
      </c>
      <c r="B6" s="142" t="s">
        <v>63</v>
      </c>
      <c r="C6" s="39" t="s">
        <v>124</v>
      </c>
      <c r="D6" s="39" t="s">
        <v>125</v>
      </c>
      <c r="I6" s="14">
        <v>2</v>
      </c>
      <c r="J6" s="16">
        <v>1</v>
      </c>
      <c r="K6" s="207" t="s">
        <v>76</v>
      </c>
      <c r="L6" s="16" t="s">
        <v>61</v>
      </c>
      <c r="M6" s="16">
        <v>141</v>
      </c>
      <c r="N6" s="17">
        <v>1</v>
      </c>
    </row>
    <row r="7" spans="1:18" x14ac:dyDescent="0.25">
      <c r="A7" s="144">
        <v>1</v>
      </c>
      <c r="B7" s="145" t="s">
        <v>74</v>
      </c>
      <c r="C7" s="39">
        <f>'L14'!E6</f>
        <v>0.38917748917748918</v>
      </c>
      <c r="D7" s="39">
        <f>'L16'!E6</f>
        <v>0.61780303030303041</v>
      </c>
      <c r="F7" s="2">
        <v>2</v>
      </c>
      <c r="I7" s="14">
        <v>3</v>
      </c>
      <c r="J7" s="16">
        <v>1</v>
      </c>
      <c r="K7" s="207" t="s">
        <v>78</v>
      </c>
      <c r="L7" s="16" t="s">
        <v>61</v>
      </c>
      <c r="M7" s="16">
        <v>138</v>
      </c>
      <c r="N7" s="17">
        <v>1</v>
      </c>
      <c r="P7" s="141">
        <f t="shared" ref="P7:P21" si="0">D7</f>
        <v>0.61780303030303041</v>
      </c>
      <c r="Q7" s="2">
        <v>2</v>
      </c>
      <c r="R7" s="2" t="s">
        <v>74</v>
      </c>
    </row>
    <row r="8" spans="1:18" x14ac:dyDescent="0.25">
      <c r="A8" s="144">
        <v>2</v>
      </c>
      <c r="B8" s="145" t="s">
        <v>77</v>
      </c>
      <c r="C8" s="204">
        <f>'L14'!E7</f>
        <v>0.43607503607503606</v>
      </c>
      <c r="D8" s="204">
        <f>'L16'!E7</f>
        <v>0.65905205905205899</v>
      </c>
      <c r="F8" s="2">
        <v>2</v>
      </c>
      <c r="I8" s="14">
        <v>4</v>
      </c>
      <c r="J8" s="16">
        <v>1</v>
      </c>
      <c r="K8" s="207" t="s">
        <v>79</v>
      </c>
      <c r="L8" s="16" t="s">
        <v>75</v>
      </c>
      <c r="M8" s="16">
        <v>138</v>
      </c>
      <c r="N8" s="17">
        <v>1</v>
      </c>
      <c r="P8" s="141">
        <f t="shared" si="0"/>
        <v>0.65905205905205899</v>
      </c>
      <c r="Q8" s="2">
        <v>2</v>
      </c>
      <c r="R8" s="2" t="s">
        <v>77</v>
      </c>
    </row>
    <row r="9" spans="1:18" x14ac:dyDescent="0.25">
      <c r="A9" s="144">
        <v>3</v>
      </c>
      <c r="B9" s="145" t="s">
        <v>78</v>
      </c>
      <c r="C9" s="204">
        <f>'L14'!E8</f>
        <v>0.49190624190624188</v>
      </c>
      <c r="D9" s="204">
        <f>'L16'!E8</f>
        <v>0.73030303030303023</v>
      </c>
      <c r="F9" s="2">
        <v>1</v>
      </c>
      <c r="I9" s="14">
        <v>5</v>
      </c>
      <c r="J9" s="16">
        <v>1</v>
      </c>
      <c r="K9" s="207" t="s">
        <v>81</v>
      </c>
      <c r="L9" s="16" t="s">
        <v>75</v>
      </c>
      <c r="M9" s="16">
        <v>137</v>
      </c>
      <c r="N9" s="17">
        <v>1</v>
      </c>
      <c r="P9" s="141">
        <f t="shared" si="0"/>
        <v>0.73030303030303023</v>
      </c>
      <c r="Q9" s="2">
        <v>1</v>
      </c>
      <c r="R9" s="2" t="s">
        <v>78</v>
      </c>
    </row>
    <row r="10" spans="1:18" x14ac:dyDescent="0.25">
      <c r="A10" s="144">
        <v>4</v>
      </c>
      <c r="B10" s="145" t="s">
        <v>80</v>
      </c>
      <c r="C10" s="204">
        <f>'L14'!E9</f>
        <v>0.37824675324675328</v>
      </c>
      <c r="D10" s="204">
        <f>'L16'!E9</f>
        <v>0.5950757575757577</v>
      </c>
      <c r="F10" s="2">
        <v>1</v>
      </c>
      <c r="I10" s="14">
        <v>6</v>
      </c>
      <c r="J10" s="16">
        <v>1</v>
      </c>
      <c r="K10" s="207" t="s">
        <v>74</v>
      </c>
      <c r="L10" s="16" t="s">
        <v>75</v>
      </c>
      <c r="M10" s="16">
        <v>127</v>
      </c>
      <c r="N10" s="17">
        <v>2</v>
      </c>
      <c r="P10" s="141">
        <f t="shared" si="0"/>
        <v>0.5950757575757577</v>
      </c>
      <c r="Q10" s="2">
        <v>1</v>
      </c>
      <c r="R10" s="2" t="s">
        <v>80</v>
      </c>
    </row>
    <row r="11" spans="1:18" x14ac:dyDescent="0.25">
      <c r="A11" s="144">
        <v>5</v>
      </c>
      <c r="B11" s="145" t="s">
        <v>81</v>
      </c>
      <c r="C11" s="204">
        <f>'L14'!E10</f>
        <v>0.44008954008954015</v>
      </c>
      <c r="D11" s="204">
        <f>'L16'!E10</f>
        <v>0.66388888888888875</v>
      </c>
      <c r="F11" s="2">
        <v>3</v>
      </c>
      <c r="I11" s="14">
        <v>7</v>
      </c>
      <c r="J11" s="16">
        <v>1</v>
      </c>
      <c r="K11" s="207" t="s">
        <v>83</v>
      </c>
      <c r="L11" s="16" t="s">
        <v>61</v>
      </c>
      <c r="M11" s="16">
        <v>122</v>
      </c>
      <c r="N11" s="17">
        <v>2</v>
      </c>
      <c r="P11" s="141">
        <f t="shared" si="0"/>
        <v>0.66388888888888875</v>
      </c>
      <c r="Q11" s="2">
        <v>3</v>
      </c>
      <c r="R11" s="2" t="s">
        <v>81</v>
      </c>
    </row>
    <row r="12" spans="1:18" x14ac:dyDescent="0.25">
      <c r="A12" s="144">
        <v>6</v>
      </c>
      <c r="B12" s="145" t="s">
        <v>82</v>
      </c>
      <c r="C12" s="204">
        <f>'L14'!E11</f>
        <v>0.37754329004329001</v>
      </c>
      <c r="D12" s="204">
        <f>'L16'!E11</f>
        <v>0.65050505050505047</v>
      </c>
      <c r="F12" s="2">
        <v>3</v>
      </c>
      <c r="I12" s="14">
        <v>8</v>
      </c>
      <c r="J12" s="16">
        <v>1</v>
      </c>
      <c r="K12" s="207" t="s">
        <v>85</v>
      </c>
      <c r="L12" s="16" t="s">
        <v>75</v>
      </c>
      <c r="M12" s="16">
        <v>122</v>
      </c>
      <c r="N12" s="17">
        <v>2</v>
      </c>
      <c r="P12" s="141">
        <f t="shared" si="0"/>
        <v>0.65050505050505047</v>
      </c>
      <c r="Q12" s="2">
        <v>3</v>
      </c>
      <c r="R12" s="2" t="s">
        <v>82</v>
      </c>
    </row>
    <row r="13" spans="1:18" x14ac:dyDescent="0.25">
      <c r="A13" s="144">
        <v>7</v>
      </c>
      <c r="B13" s="145" t="s">
        <v>84</v>
      </c>
      <c r="C13" s="204">
        <f>'L14'!E12</f>
        <v>0.33154761904761904</v>
      </c>
      <c r="D13" s="204">
        <f>'L16'!E12</f>
        <v>0.53198653198653201</v>
      </c>
      <c r="F13" s="2">
        <v>3</v>
      </c>
      <c r="I13" s="14">
        <v>9</v>
      </c>
      <c r="J13" s="16">
        <v>1</v>
      </c>
      <c r="K13" s="207" t="s">
        <v>86</v>
      </c>
      <c r="L13" s="16" t="s">
        <v>61</v>
      </c>
      <c r="M13" s="16">
        <v>121</v>
      </c>
      <c r="N13" s="17">
        <v>2</v>
      </c>
      <c r="P13" s="141">
        <f t="shared" si="0"/>
        <v>0.53198653198653201</v>
      </c>
      <c r="Q13" s="2">
        <v>3</v>
      </c>
      <c r="R13" s="2" t="s">
        <v>84</v>
      </c>
    </row>
    <row r="14" spans="1:18" x14ac:dyDescent="0.25">
      <c r="A14" s="144">
        <v>8</v>
      </c>
      <c r="B14" s="145" t="s">
        <v>79</v>
      </c>
      <c r="C14" s="204">
        <f>'L14'!E13</f>
        <v>0.4542929292929293</v>
      </c>
      <c r="D14" s="204">
        <f>'L16'!E13</f>
        <v>0.64473581973581973</v>
      </c>
      <c r="F14" s="2">
        <v>1</v>
      </c>
      <c r="I14" s="14">
        <v>10</v>
      </c>
      <c r="J14" s="16">
        <v>1</v>
      </c>
      <c r="K14" s="207" t="s">
        <v>77</v>
      </c>
      <c r="L14" s="16" t="s">
        <v>61</v>
      </c>
      <c r="M14" s="16">
        <v>115</v>
      </c>
      <c r="N14" s="17">
        <v>2</v>
      </c>
      <c r="P14" s="141">
        <f t="shared" si="0"/>
        <v>0.64473581973581973</v>
      </c>
      <c r="Q14" s="2">
        <v>1</v>
      </c>
      <c r="R14" s="2" t="s">
        <v>79</v>
      </c>
    </row>
    <row r="15" spans="1:18" x14ac:dyDescent="0.25">
      <c r="A15" s="144">
        <v>9</v>
      </c>
      <c r="B15" s="145" t="s">
        <v>72</v>
      </c>
      <c r="C15" s="204">
        <f>'L14'!E14</f>
        <v>0.48333333333333328</v>
      </c>
      <c r="D15" s="204">
        <f>'L16'!E14</f>
        <v>0.79039294039294039</v>
      </c>
      <c r="F15" s="2">
        <v>1</v>
      </c>
      <c r="I15" s="14">
        <v>11</v>
      </c>
      <c r="J15" s="16">
        <v>1</v>
      </c>
      <c r="K15" s="207" t="s">
        <v>80</v>
      </c>
      <c r="L15" s="16" t="s">
        <v>75</v>
      </c>
      <c r="M15" s="16">
        <v>101</v>
      </c>
      <c r="N15" s="17">
        <v>3</v>
      </c>
      <c r="P15" s="141">
        <f t="shared" si="0"/>
        <v>0.79039294039294039</v>
      </c>
      <c r="Q15" s="2">
        <v>1</v>
      </c>
      <c r="R15" s="2" t="s">
        <v>72</v>
      </c>
    </row>
    <row r="16" spans="1:18" x14ac:dyDescent="0.25">
      <c r="A16" s="144">
        <v>10</v>
      </c>
      <c r="B16" s="145" t="s">
        <v>87</v>
      </c>
      <c r="C16" s="204">
        <f>'L14'!E15</f>
        <v>0.34473304473304472</v>
      </c>
      <c r="D16" s="204">
        <f>'L16'!E15</f>
        <v>0.53703703703703709</v>
      </c>
      <c r="F16" s="2">
        <v>3</v>
      </c>
      <c r="I16" s="14">
        <v>12</v>
      </c>
      <c r="J16" s="16">
        <v>1</v>
      </c>
      <c r="K16" s="207" t="s">
        <v>88</v>
      </c>
      <c r="L16" s="16" t="s">
        <v>75</v>
      </c>
      <c r="M16" s="16">
        <v>100</v>
      </c>
      <c r="N16" s="17">
        <v>3</v>
      </c>
      <c r="P16" s="141">
        <f t="shared" si="0"/>
        <v>0.53703703703703709</v>
      </c>
      <c r="Q16" s="2">
        <v>3</v>
      </c>
      <c r="R16" s="2" t="s">
        <v>87</v>
      </c>
    </row>
    <row r="17" spans="1:18" x14ac:dyDescent="0.25">
      <c r="A17" s="144">
        <v>11</v>
      </c>
      <c r="B17" s="145" t="s">
        <v>86</v>
      </c>
      <c r="C17" s="204">
        <f>'L14'!E16</f>
        <v>0.42314814814814816</v>
      </c>
      <c r="D17" s="204">
        <f>'L16'!E16</f>
        <v>0.64747474747474754</v>
      </c>
      <c r="F17" s="2">
        <v>2</v>
      </c>
      <c r="I17" s="14">
        <v>13</v>
      </c>
      <c r="J17" s="16">
        <v>1</v>
      </c>
      <c r="K17" s="207" t="s">
        <v>84</v>
      </c>
      <c r="L17" s="16" t="s">
        <v>75</v>
      </c>
      <c r="M17" s="16">
        <v>100</v>
      </c>
      <c r="N17" s="17">
        <v>3</v>
      </c>
      <c r="P17" s="141">
        <f t="shared" si="0"/>
        <v>0.64747474747474754</v>
      </c>
      <c r="Q17" s="2">
        <v>2</v>
      </c>
      <c r="R17" s="2" t="s">
        <v>86</v>
      </c>
    </row>
    <row r="18" spans="1:18" x14ac:dyDescent="0.25">
      <c r="A18" s="144">
        <v>12</v>
      </c>
      <c r="B18" s="145" t="s">
        <v>88</v>
      </c>
      <c r="C18" s="204">
        <f>'L14'!E17</f>
        <v>0.34265873015873016</v>
      </c>
      <c r="D18" s="204">
        <f>'L16'!E17</f>
        <v>0.59675925925925921</v>
      </c>
      <c r="F18" s="2">
        <v>3</v>
      </c>
      <c r="I18" s="14">
        <v>14</v>
      </c>
      <c r="J18" s="16">
        <v>1</v>
      </c>
      <c r="K18" s="207" t="s">
        <v>82</v>
      </c>
      <c r="L18" s="16" t="s">
        <v>61</v>
      </c>
      <c r="M18" s="16">
        <v>94</v>
      </c>
      <c r="N18" s="17">
        <v>3</v>
      </c>
      <c r="P18" s="141">
        <f t="shared" si="0"/>
        <v>0.59675925925925921</v>
      </c>
      <c r="Q18" s="2">
        <v>3</v>
      </c>
      <c r="R18" s="2" t="s">
        <v>88</v>
      </c>
    </row>
    <row r="19" spans="1:18" x14ac:dyDescent="0.25">
      <c r="A19" s="144">
        <v>13</v>
      </c>
      <c r="B19" s="145" t="s">
        <v>85</v>
      </c>
      <c r="C19" s="204">
        <f>'L14'!E18</f>
        <v>0.35654761904761906</v>
      </c>
      <c r="D19" s="204">
        <f>'L16'!E18</f>
        <v>0.57962962962962961</v>
      </c>
      <c r="F19" s="2">
        <v>2</v>
      </c>
      <c r="I19" s="14">
        <v>15</v>
      </c>
      <c r="J19" s="16">
        <v>1</v>
      </c>
      <c r="K19" s="207" t="s">
        <v>87</v>
      </c>
      <c r="L19" s="16" t="s">
        <v>75</v>
      </c>
      <c r="M19" s="16">
        <v>91</v>
      </c>
      <c r="N19" s="17">
        <v>3</v>
      </c>
      <c r="P19" s="141">
        <f t="shared" si="0"/>
        <v>0.57962962962962961</v>
      </c>
      <c r="Q19" s="2">
        <v>2</v>
      </c>
      <c r="R19" s="2" t="s">
        <v>85</v>
      </c>
    </row>
    <row r="20" spans="1:18" x14ac:dyDescent="0.25">
      <c r="A20" s="144">
        <v>14</v>
      </c>
      <c r="B20" s="145" t="s">
        <v>83</v>
      </c>
      <c r="C20" s="204">
        <f>'L14'!E19</f>
        <v>0.40198412698412694</v>
      </c>
      <c r="D20" s="204">
        <f>'L16'!E19</f>
        <v>0.64928127428127436</v>
      </c>
      <c r="F20" s="2">
        <v>2</v>
      </c>
      <c r="I20" s="14">
        <v>16</v>
      </c>
      <c r="J20" s="16">
        <v>2</v>
      </c>
      <c r="K20" s="207" t="s">
        <v>89</v>
      </c>
      <c r="L20" s="16" t="s">
        <v>61</v>
      </c>
      <c r="M20" s="16">
        <v>141</v>
      </c>
      <c r="N20" s="17">
        <v>1</v>
      </c>
      <c r="P20" s="141">
        <f t="shared" si="0"/>
        <v>0.64928127428127436</v>
      </c>
      <c r="Q20" s="2">
        <v>2</v>
      </c>
      <c r="R20" s="2" t="s">
        <v>83</v>
      </c>
    </row>
    <row r="21" spans="1:18" x14ac:dyDescent="0.25">
      <c r="A21" s="144">
        <v>15</v>
      </c>
      <c r="B21" s="145" t="s">
        <v>76</v>
      </c>
      <c r="C21" s="204">
        <f>'L14'!E20</f>
        <v>0.44979557479557486</v>
      </c>
      <c r="D21" s="204">
        <f>'L16'!E20</f>
        <v>0.76094276094276103</v>
      </c>
      <c r="F21" s="2">
        <v>1</v>
      </c>
      <c r="I21" s="14">
        <v>17</v>
      </c>
      <c r="J21" s="16">
        <v>2</v>
      </c>
      <c r="K21" s="207" t="s">
        <v>60</v>
      </c>
      <c r="L21" s="16" t="s">
        <v>61</v>
      </c>
      <c r="M21" s="16">
        <v>139</v>
      </c>
      <c r="N21" s="17">
        <v>1</v>
      </c>
      <c r="P21" s="141">
        <f t="shared" si="0"/>
        <v>0.76094276094276103</v>
      </c>
      <c r="Q21" s="2">
        <v>1</v>
      </c>
      <c r="R21" s="2" t="s">
        <v>76</v>
      </c>
    </row>
    <row r="22" spans="1:18" x14ac:dyDescent="0.25">
      <c r="I22" s="14">
        <v>18</v>
      </c>
      <c r="J22" s="16">
        <v>2</v>
      </c>
      <c r="K22" s="207" t="s">
        <v>93</v>
      </c>
      <c r="L22" s="16" t="s">
        <v>75</v>
      </c>
      <c r="M22" s="16">
        <v>138</v>
      </c>
      <c r="N22" s="17">
        <v>1</v>
      </c>
    </row>
    <row r="23" spans="1:18" x14ac:dyDescent="0.25">
      <c r="I23" s="14">
        <v>19</v>
      </c>
      <c r="J23" s="16">
        <v>2</v>
      </c>
      <c r="K23" s="207" t="s">
        <v>94</v>
      </c>
      <c r="L23" s="16" t="s">
        <v>75</v>
      </c>
      <c r="M23" s="16">
        <v>137</v>
      </c>
      <c r="N23" s="17">
        <v>1</v>
      </c>
    </row>
    <row r="24" spans="1:18" x14ac:dyDescent="0.25">
      <c r="I24" s="14">
        <v>20</v>
      </c>
      <c r="J24" s="16">
        <v>2</v>
      </c>
      <c r="K24" s="207" t="s">
        <v>96</v>
      </c>
      <c r="L24" s="16" t="s">
        <v>75</v>
      </c>
      <c r="M24" s="16">
        <v>137</v>
      </c>
      <c r="N24" s="17">
        <v>1</v>
      </c>
    </row>
    <row r="25" spans="1:18" x14ac:dyDescent="0.25">
      <c r="A25" s="138" t="s">
        <v>158</v>
      </c>
      <c r="I25" s="14">
        <v>21</v>
      </c>
      <c r="J25" s="16">
        <v>2</v>
      </c>
      <c r="K25" s="207" t="s">
        <v>95</v>
      </c>
      <c r="L25" s="16" t="s">
        <v>61</v>
      </c>
      <c r="M25" s="16">
        <v>126</v>
      </c>
      <c r="N25" s="17">
        <v>2</v>
      </c>
    </row>
    <row r="26" spans="1:18" x14ac:dyDescent="0.25">
      <c r="A26" s="389"/>
      <c r="B26" s="389"/>
      <c r="I26" s="14">
        <v>22</v>
      </c>
      <c r="J26" s="16">
        <v>2</v>
      </c>
      <c r="K26" s="207" t="s">
        <v>97</v>
      </c>
      <c r="L26" s="16" t="s">
        <v>75</v>
      </c>
      <c r="M26" s="16">
        <v>126</v>
      </c>
      <c r="N26" s="17">
        <v>2</v>
      </c>
    </row>
    <row r="27" spans="1:18" x14ac:dyDescent="0.25">
      <c r="A27" s="142" t="s">
        <v>23</v>
      </c>
      <c r="B27" s="142" t="s">
        <v>63</v>
      </c>
      <c r="C27" s="39" t="s">
        <v>124</v>
      </c>
      <c r="D27" s="39" t="s">
        <v>125</v>
      </c>
      <c r="I27" s="14">
        <v>23</v>
      </c>
      <c r="J27" s="16">
        <v>2</v>
      </c>
      <c r="K27" s="207" t="s">
        <v>100</v>
      </c>
      <c r="L27" s="16" t="s">
        <v>75</v>
      </c>
      <c r="M27" s="16">
        <v>124</v>
      </c>
      <c r="N27" s="17">
        <v>2</v>
      </c>
    </row>
    <row r="28" spans="1:18" x14ac:dyDescent="0.25">
      <c r="A28" s="144">
        <v>1</v>
      </c>
      <c r="B28" s="145" t="s">
        <v>91</v>
      </c>
      <c r="C28" s="39">
        <f>'L14'!E27</f>
        <v>0.37837301587301586</v>
      </c>
      <c r="D28" s="39">
        <f>'L16'!E27</f>
        <v>0.49831649831649827</v>
      </c>
      <c r="I28" s="14">
        <v>24</v>
      </c>
      <c r="J28" s="16">
        <v>2</v>
      </c>
      <c r="K28" s="207" t="s">
        <v>101</v>
      </c>
      <c r="L28" s="16" t="s">
        <v>61</v>
      </c>
      <c r="M28" s="16">
        <v>123</v>
      </c>
      <c r="N28" s="17">
        <v>2</v>
      </c>
    </row>
    <row r="29" spans="1:18" x14ac:dyDescent="0.25">
      <c r="A29" s="144">
        <v>2</v>
      </c>
      <c r="B29" s="145" t="s">
        <v>92</v>
      </c>
      <c r="C29" s="204">
        <f>'L14'!E28</f>
        <v>0.35382395382395382</v>
      </c>
      <c r="D29" s="204">
        <f>'L16'!E28</f>
        <v>0.55942760942760938</v>
      </c>
      <c r="I29" s="14">
        <v>25</v>
      </c>
      <c r="J29" s="16">
        <v>2</v>
      </c>
      <c r="K29" s="207" t="s">
        <v>102</v>
      </c>
      <c r="L29" s="16" t="s">
        <v>75</v>
      </c>
      <c r="M29" s="16">
        <v>107</v>
      </c>
      <c r="N29" s="17">
        <v>2</v>
      </c>
    </row>
    <row r="30" spans="1:18" x14ac:dyDescent="0.25">
      <c r="A30" s="144">
        <v>3</v>
      </c>
      <c r="B30" s="145" t="s">
        <v>94</v>
      </c>
      <c r="C30" s="204">
        <f>'L14'!E29</f>
        <v>0.445496632996633</v>
      </c>
      <c r="D30" s="204">
        <f>'L16'!E29</f>
        <v>0.88358585858585859</v>
      </c>
      <c r="I30" s="14">
        <v>26</v>
      </c>
      <c r="J30" s="16">
        <v>2</v>
      </c>
      <c r="K30" s="207" t="s">
        <v>98</v>
      </c>
      <c r="L30" s="16" t="s">
        <v>61</v>
      </c>
      <c r="M30" s="16">
        <v>101</v>
      </c>
      <c r="N30" s="17">
        <v>3</v>
      </c>
    </row>
    <row r="31" spans="1:18" x14ac:dyDescent="0.25">
      <c r="A31" s="144">
        <v>4</v>
      </c>
      <c r="B31" s="145" t="s">
        <v>95</v>
      </c>
      <c r="C31" s="204">
        <f>'L14'!E30</f>
        <v>0.43108974358974361</v>
      </c>
      <c r="D31" s="204">
        <f>'L16'!E30</f>
        <v>0.82946127946127945</v>
      </c>
      <c r="I31" s="14">
        <v>27</v>
      </c>
      <c r="J31" s="16">
        <v>2</v>
      </c>
      <c r="K31" s="207" t="s">
        <v>99</v>
      </c>
      <c r="L31" s="16" t="s">
        <v>61</v>
      </c>
      <c r="M31" s="16">
        <v>101</v>
      </c>
      <c r="N31" s="17">
        <v>3</v>
      </c>
    </row>
    <row r="32" spans="1:18" x14ac:dyDescent="0.25">
      <c r="A32" s="144">
        <v>5</v>
      </c>
      <c r="B32" s="145" t="s">
        <v>97</v>
      </c>
      <c r="C32" s="204">
        <f>'L14'!E31</f>
        <v>0.40458754208754211</v>
      </c>
      <c r="D32" s="204">
        <f>'L16'!E31</f>
        <v>0.7615384615384615</v>
      </c>
      <c r="I32" s="14">
        <v>28</v>
      </c>
      <c r="J32" s="16">
        <v>2</v>
      </c>
      <c r="K32" s="207" t="s">
        <v>91</v>
      </c>
      <c r="L32" s="16" t="s">
        <v>75</v>
      </c>
      <c r="M32" s="16">
        <v>99</v>
      </c>
      <c r="N32" s="17">
        <v>3</v>
      </c>
    </row>
    <row r="33" spans="1:14" x14ac:dyDescent="0.25">
      <c r="A33" s="144">
        <v>6</v>
      </c>
      <c r="B33" s="145" t="s">
        <v>98</v>
      </c>
      <c r="C33" s="204">
        <f>'L14'!E32</f>
        <v>0.37308201058201057</v>
      </c>
      <c r="D33" s="204">
        <f>'L16'!E32</f>
        <v>0.57631766381766381</v>
      </c>
      <c r="I33" s="14">
        <v>29</v>
      </c>
      <c r="J33" s="16">
        <v>2</v>
      </c>
      <c r="K33" s="207" t="s">
        <v>92</v>
      </c>
      <c r="L33" s="16" t="s">
        <v>75</v>
      </c>
      <c r="M33" s="16">
        <v>95</v>
      </c>
      <c r="N33" s="17">
        <v>3</v>
      </c>
    </row>
    <row r="34" spans="1:14" ht="15.75" thickBot="1" x14ac:dyDescent="0.3">
      <c r="A34" s="144">
        <v>7</v>
      </c>
      <c r="B34" s="145" t="s">
        <v>99</v>
      </c>
      <c r="C34" s="204">
        <f>'L14'!E33</f>
        <v>0.36536796536796534</v>
      </c>
      <c r="D34" s="204">
        <f>'L16'!E33</f>
        <v>0.57331649831649822</v>
      </c>
      <c r="I34" s="20">
        <v>30</v>
      </c>
      <c r="J34" s="22">
        <v>2</v>
      </c>
      <c r="K34" s="210" t="s">
        <v>103</v>
      </c>
      <c r="L34" s="22" t="s">
        <v>61</v>
      </c>
      <c r="M34" s="22">
        <v>91</v>
      </c>
      <c r="N34" s="23">
        <v>3</v>
      </c>
    </row>
    <row r="35" spans="1:14" x14ac:dyDescent="0.25">
      <c r="A35" s="144">
        <v>8</v>
      </c>
      <c r="B35" s="145" t="s">
        <v>100</v>
      </c>
      <c r="C35" s="204">
        <f>'L14'!E34</f>
        <v>0.40677609427609424</v>
      </c>
      <c r="D35" s="204">
        <f>'L16'!E34</f>
        <v>0.71969696969696972</v>
      </c>
    </row>
    <row r="36" spans="1:14" x14ac:dyDescent="0.25">
      <c r="A36" s="144">
        <v>9</v>
      </c>
      <c r="B36" s="145" t="s">
        <v>96</v>
      </c>
      <c r="C36" s="204">
        <f>'L14'!E35</f>
        <v>0.45875420875420875</v>
      </c>
      <c r="D36" s="204">
        <f>'L16'!E35</f>
        <v>0.85264180264180256</v>
      </c>
    </row>
    <row r="37" spans="1:14" x14ac:dyDescent="0.25">
      <c r="A37" s="144">
        <v>10</v>
      </c>
      <c r="B37" s="145" t="s">
        <v>103</v>
      </c>
      <c r="C37" s="204">
        <f>'L14'!E36</f>
        <v>0.38657407407407407</v>
      </c>
      <c r="D37" s="204">
        <f>'L16'!E36</f>
        <v>0.66111111111111109</v>
      </c>
    </row>
    <row r="38" spans="1:14" x14ac:dyDescent="0.25">
      <c r="A38" s="144">
        <v>11</v>
      </c>
      <c r="B38" s="145" t="s">
        <v>60</v>
      </c>
      <c r="C38" s="204">
        <f>'L14'!E37</f>
        <v>0.48809523809523814</v>
      </c>
      <c r="D38" s="204">
        <f>'L16'!E37</f>
        <v>0.93096255596255606</v>
      </c>
    </row>
    <row r="39" spans="1:14" x14ac:dyDescent="0.25">
      <c r="A39" s="144">
        <v>12</v>
      </c>
      <c r="B39" s="145" t="s">
        <v>101</v>
      </c>
      <c r="C39" s="204">
        <f>'L14'!E38</f>
        <v>0.42962962962962969</v>
      </c>
      <c r="D39" s="204">
        <f>'L16'!E38</f>
        <v>0.79815462315462327</v>
      </c>
    </row>
    <row r="40" spans="1:14" x14ac:dyDescent="0.25">
      <c r="A40" s="144">
        <v>13</v>
      </c>
      <c r="B40" s="145" t="s">
        <v>93</v>
      </c>
      <c r="C40" s="204">
        <f>'L14'!E39</f>
        <v>0.45117845117845112</v>
      </c>
      <c r="D40" s="204">
        <f>'L16'!E39</f>
        <v>0.80509906759906769</v>
      </c>
    </row>
    <row r="41" spans="1:14" x14ac:dyDescent="0.25">
      <c r="A41" s="144">
        <v>14</v>
      </c>
      <c r="B41" s="207" t="s">
        <v>89</v>
      </c>
      <c r="C41" s="204">
        <f>'L14'!E40</f>
        <v>0.47435897435897434</v>
      </c>
      <c r="D41" s="204">
        <f>'L16'!E40</f>
        <v>0.90698653198653201</v>
      </c>
    </row>
    <row r="42" spans="1:14" x14ac:dyDescent="0.25">
      <c r="A42" s="144">
        <v>15</v>
      </c>
      <c r="B42" s="145" t="s">
        <v>102</v>
      </c>
      <c r="C42" s="204">
        <f>'L14'!E41</f>
        <v>0.42003367003367004</v>
      </c>
      <c r="D42" s="204">
        <f>'L16'!E41</f>
        <v>0.70126262626262625</v>
      </c>
    </row>
  </sheetData>
  <mergeCells count="1">
    <mergeCell ref="A26:B26"/>
  </mergeCells>
  <pageMargins left="1.1023622047244095" right="0.51181102362204722" top="0.94488188976377963" bottom="0.74803149606299213" header="0.31496062992125984" footer="0.31496062992125984"/>
  <pageSetup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opLeftCell="A37" workbookViewId="0">
      <selection sqref="A1:G44"/>
    </sheetView>
  </sheetViews>
  <sheetFormatPr defaultRowHeight="15" x14ac:dyDescent="0.25"/>
  <cols>
    <col min="1" max="1" width="5.42578125" style="2" customWidth="1"/>
    <col min="2" max="2" width="21.28515625" style="2" customWidth="1"/>
    <col min="3" max="3" width="7.7109375" style="203" customWidth="1"/>
    <col min="4" max="4" width="7.7109375" style="19" customWidth="1"/>
    <col min="5" max="5" width="7" style="113" customWidth="1"/>
    <col min="6" max="7" width="9.140625" style="113"/>
    <col min="8" max="8" width="9.140625" style="2"/>
    <col min="9" max="12" width="0" style="2" hidden="1" customWidth="1"/>
    <col min="13" max="16384" width="9.140625" style="2"/>
  </cols>
  <sheetData>
    <row r="1" spans="1:12" x14ac:dyDescent="0.25">
      <c r="A1" s="2" t="s">
        <v>170</v>
      </c>
    </row>
    <row r="4" spans="1:12" x14ac:dyDescent="0.25">
      <c r="A4" s="138" t="s">
        <v>171</v>
      </c>
      <c r="B4" s="139"/>
    </row>
    <row r="5" spans="1:12" x14ac:dyDescent="0.25">
      <c r="A5" s="139"/>
      <c r="B5" s="139"/>
    </row>
    <row r="6" spans="1:12" x14ac:dyDescent="0.25">
      <c r="A6" s="382" t="s">
        <v>23</v>
      </c>
      <c r="B6" s="382" t="s">
        <v>63</v>
      </c>
      <c r="C6" s="391" t="s">
        <v>124</v>
      </c>
      <c r="D6" s="391" t="s">
        <v>125</v>
      </c>
      <c r="E6" s="390" t="s">
        <v>160</v>
      </c>
      <c r="F6" s="390"/>
      <c r="G6" s="390" t="s">
        <v>161</v>
      </c>
    </row>
    <row r="7" spans="1:12" x14ac:dyDescent="0.25">
      <c r="A7" s="382"/>
      <c r="B7" s="382"/>
      <c r="C7" s="391"/>
      <c r="D7" s="391"/>
      <c r="E7" s="16" t="s">
        <v>162</v>
      </c>
      <c r="F7" s="16" t="s">
        <v>163</v>
      </c>
      <c r="G7" s="390"/>
    </row>
    <row r="8" spans="1:12" x14ac:dyDescent="0.25">
      <c r="A8" s="144">
        <v>1</v>
      </c>
      <c r="B8" s="145" t="s">
        <v>72</v>
      </c>
      <c r="C8" s="39">
        <v>0.48333333333333328</v>
      </c>
      <c r="D8" s="39">
        <v>0.79039294039294039</v>
      </c>
      <c r="E8" s="16">
        <v>141</v>
      </c>
      <c r="F8" s="16">
        <v>1</v>
      </c>
      <c r="G8" s="390" t="s">
        <v>164</v>
      </c>
      <c r="I8" s="2">
        <v>100</v>
      </c>
      <c r="J8" s="2">
        <v>100</v>
      </c>
      <c r="K8" s="2">
        <f>C8*I8</f>
        <v>48.333333333333329</v>
      </c>
      <c r="L8" s="2">
        <f>D8*J8</f>
        <v>79.039294039294035</v>
      </c>
    </row>
    <row r="9" spans="1:12" x14ac:dyDescent="0.25">
      <c r="A9" s="144">
        <v>2</v>
      </c>
      <c r="B9" s="145" t="s">
        <v>76</v>
      </c>
      <c r="C9" s="39">
        <v>0.44979557479557486</v>
      </c>
      <c r="D9" s="39">
        <v>0.76094276094276103</v>
      </c>
      <c r="E9" s="16">
        <v>141</v>
      </c>
      <c r="F9" s="16">
        <v>1</v>
      </c>
      <c r="G9" s="390"/>
      <c r="I9" s="2">
        <v>100</v>
      </c>
      <c r="J9" s="2">
        <v>100</v>
      </c>
      <c r="K9" s="2">
        <f t="shared" ref="K9:L22" si="0">C9*I9</f>
        <v>44.979557479557485</v>
      </c>
      <c r="L9" s="2">
        <f t="shared" si="0"/>
        <v>76.094276094276097</v>
      </c>
    </row>
    <row r="10" spans="1:12" x14ac:dyDescent="0.25">
      <c r="A10" s="144">
        <v>3</v>
      </c>
      <c r="B10" s="145" t="s">
        <v>78</v>
      </c>
      <c r="C10" s="39">
        <v>0.49190624190624188</v>
      </c>
      <c r="D10" s="39">
        <v>0.73030303030303023</v>
      </c>
      <c r="E10" s="16">
        <v>138</v>
      </c>
      <c r="F10" s="16">
        <v>1</v>
      </c>
      <c r="G10" s="390"/>
      <c r="I10" s="2">
        <v>100</v>
      </c>
      <c r="J10" s="2">
        <v>100</v>
      </c>
      <c r="K10" s="2">
        <f t="shared" si="0"/>
        <v>49.190624190624192</v>
      </c>
      <c r="L10" s="2">
        <f t="shared" si="0"/>
        <v>73.030303030303017</v>
      </c>
    </row>
    <row r="11" spans="1:12" x14ac:dyDescent="0.25">
      <c r="A11" s="144">
        <v>4</v>
      </c>
      <c r="B11" s="145" t="s">
        <v>79</v>
      </c>
      <c r="C11" s="39">
        <v>0.4542929292929293</v>
      </c>
      <c r="D11" s="39">
        <v>0.64473581973581973</v>
      </c>
      <c r="E11" s="16">
        <v>138</v>
      </c>
      <c r="F11" s="16">
        <v>1</v>
      </c>
      <c r="G11" s="390"/>
      <c r="I11" s="2">
        <v>100</v>
      </c>
      <c r="J11" s="2">
        <v>100</v>
      </c>
      <c r="K11" s="2">
        <f t="shared" si="0"/>
        <v>45.429292929292927</v>
      </c>
      <c r="L11" s="2">
        <f t="shared" si="0"/>
        <v>64.473581973581972</v>
      </c>
    </row>
    <row r="12" spans="1:12" x14ac:dyDescent="0.25">
      <c r="A12" s="144">
        <v>5</v>
      </c>
      <c r="B12" s="145" t="s">
        <v>81</v>
      </c>
      <c r="C12" s="39">
        <v>0.44008954008954015</v>
      </c>
      <c r="D12" s="39">
        <v>0.66388888888888875</v>
      </c>
      <c r="E12" s="16">
        <v>137</v>
      </c>
      <c r="F12" s="16">
        <v>1</v>
      </c>
      <c r="G12" s="390"/>
      <c r="I12" s="2">
        <v>100</v>
      </c>
      <c r="J12" s="2">
        <v>100</v>
      </c>
      <c r="K12" s="2">
        <f t="shared" si="0"/>
        <v>44.008954008954014</v>
      </c>
      <c r="L12" s="2">
        <f t="shared" si="0"/>
        <v>66.388888888888872</v>
      </c>
    </row>
    <row r="13" spans="1:12" x14ac:dyDescent="0.25">
      <c r="A13" s="144">
        <v>6</v>
      </c>
      <c r="B13" s="145" t="s">
        <v>74</v>
      </c>
      <c r="C13" s="39">
        <v>0.38917748917748918</v>
      </c>
      <c r="D13" s="39">
        <v>0.61780303030303041</v>
      </c>
      <c r="E13" s="16">
        <v>127</v>
      </c>
      <c r="F13" s="16">
        <v>2</v>
      </c>
      <c r="G13" s="390" t="s">
        <v>165</v>
      </c>
      <c r="I13" s="2">
        <v>100</v>
      </c>
      <c r="J13" s="2">
        <v>100</v>
      </c>
      <c r="K13" s="2">
        <f t="shared" si="0"/>
        <v>38.917748917748916</v>
      </c>
      <c r="L13" s="2">
        <f t="shared" si="0"/>
        <v>61.780303030303038</v>
      </c>
    </row>
    <row r="14" spans="1:12" x14ac:dyDescent="0.25">
      <c r="A14" s="144">
        <v>7</v>
      </c>
      <c r="B14" s="145" t="s">
        <v>85</v>
      </c>
      <c r="C14" s="39">
        <v>0.35654761904761906</v>
      </c>
      <c r="D14" s="39">
        <v>0.57962962962962961</v>
      </c>
      <c r="E14" s="16">
        <v>122</v>
      </c>
      <c r="F14" s="16">
        <v>2</v>
      </c>
      <c r="G14" s="390"/>
      <c r="I14" s="2">
        <v>100</v>
      </c>
      <c r="J14" s="2">
        <v>100</v>
      </c>
      <c r="K14" s="2">
        <f t="shared" si="0"/>
        <v>35.654761904761905</v>
      </c>
      <c r="L14" s="2">
        <f t="shared" si="0"/>
        <v>57.962962962962962</v>
      </c>
    </row>
    <row r="15" spans="1:12" x14ac:dyDescent="0.25">
      <c r="A15" s="144">
        <v>8</v>
      </c>
      <c r="B15" s="145" t="s">
        <v>83</v>
      </c>
      <c r="C15" s="39">
        <v>0.40198412698412694</v>
      </c>
      <c r="D15" s="39">
        <v>0.64928127428127436</v>
      </c>
      <c r="E15" s="16">
        <v>122</v>
      </c>
      <c r="F15" s="16">
        <v>2</v>
      </c>
      <c r="G15" s="390"/>
      <c r="I15" s="2">
        <v>100</v>
      </c>
      <c r="J15" s="2">
        <v>100</v>
      </c>
      <c r="K15" s="2">
        <f t="shared" si="0"/>
        <v>40.198412698412696</v>
      </c>
      <c r="L15" s="2">
        <f t="shared" si="0"/>
        <v>64.928127428127439</v>
      </c>
    </row>
    <row r="16" spans="1:12" x14ac:dyDescent="0.25">
      <c r="A16" s="144">
        <v>9</v>
      </c>
      <c r="B16" s="145" t="s">
        <v>86</v>
      </c>
      <c r="C16" s="39">
        <v>0.42314814814814816</v>
      </c>
      <c r="D16" s="39">
        <v>0.64747474747474754</v>
      </c>
      <c r="E16" s="16">
        <v>121</v>
      </c>
      <c r="F16" s="16">
        <v>2</v>
      </c>
      <c r="G16" s="390"/>
      <c r="I16" s="2">
        <v>100</v>
      </c>
      <c r="J16" s="2">
        <v>100</v>
      </c>
      <c r="K16" s="2">
        <f t="shared" si="0"/>
        <v>42.314814814814817</v>
      </c>
      <c r="L16" s="2">
        <f t="shared" si="0"/>
        <v>64.747474747474755</v>
      </c>
    </row>
    <row r="17" spans="1:12" x14ac:dyDescent="0.25">
      <c r="A17" s="144">
        <v>10</v>
      </c>
      <c r="B17" s="145" t="s">
        <v>77</v>
      </c>
      <c r="C17" s="39">
        <v>0.43607503607503606</v>
      </c>
      <c r="D17" s="39">
        <v>0.65905205905205899</v>
      </c>
      <c r="E17" s="16">
        <v>115</v>
      </c>
      <c r="F17" s="16">
        <v>2</v>
      </c>
      <c r="G17" s="390"/>
      <c r="I17" s="2">
        <v>100</v>
      </c>
      <c r="J17" s="2">
        <v>100</v>
      </c>
      <c r="K17" s="2">
        <f t="shared" si="0"/>
        <v>43.607503607503602</v>
      </c>
      <c r="L17" s="2">
        <f t="shared" si="0"/>
        <v>65.905205905205904</v>
      </c>
    </row>
    <row r="18" spans="1:12" x14ac:dyDescent="0.25">
      <c r="A18" s="144">
        <v>11</v>
      </c>
      <c r="B18" s="145" t="s">
        <v>80</v>
      </c>
      <c r="C18" s="39">
        <v>0.37824675324675328</v>
      </c>
      <c r="D18" s="39">
        <v>0.5950757575757577</v>
      </c>
      <c r="E18" s="16">
        <v>101</v>
      </c>
      <c r="F18" s="16">
        <v>3</v>
      </c>
      <c r="G18" s="390" t="s">
        <v>166</v>
      </c>
      <c r="I18" s="2">
        <v>100</v>
      </c>
      <c r="J18" s="2">
        <v>100</v>
      </c>
      <c r="K18" s="2">
        <f t="shared" si="0"/>
        <v>37.824675324675326</v>
      </c>
      <c r="L18" s="2">
        <f t="shared" si="0"/>
        <v>59.507575757575772</v>
      </c>
    </row>
    <row r="19" spans="1:12" x14ac:dyDescent="0.25">
      <c r="A19" s="144">
        <v>12</v>
      </c>
      <c r="B19" s="145" t="s">
        <v>84</v>
      </c>
      <c r="C19" s="39">
        <v>0.33154761904761904</v>
      </c>
      <c r="D19" s="39">
        <v>0.53198653198653201</v>
      </c>
      <c r="E19" s="16">
        <v>100</v>
      </c>
      <c r="F19" s="16">
        <v>3</v>
      </c>
      <c r="G19" s="390"/>
      <c r="I19" s="2">
        <v>100</v>
      </c>
      <c r="J19" s="2">
        <v>100</v>
      </c>
      <c r="K19" s="2">
        <f t="shared" si="0"/>
        <v>33.154761904761905</v>
      </c>
      <c r="L19" s="2">
        <f t="shared" si="0"/>
        <v>53.198653198653204</v>
      </c>
    </row>
    <row r="20" spans="1:12" x14ac:dyDescent="0.25">
      <c r="A20" s="144">
        <v>13</v>
      </c>
      <c r="B20" s="145" t="s">
        <v>88</v>
      </c>
      <c r="C20" s="39">
        <v>0.34265873015873016</v>
      </c>
      <c r="D20" s="39">
        <v>0.59675925925925921</v>
      </c>
      <c r="E20" s="16">
        <v>100</v>
      </c>
      <c r="F20" s="16">
        <v>3</v>
      </c>
      <c r="G20" s="390"/>
      <c r="I20" s="2">
        <v>100</v>
      </c>
      <c r="J20" s="2">
        <v>100</v>
      </c>
      <c r="K20" s="2">
        <f t="shared" si="0"/>
        <v>34.265873015873019</v>
      </c>
      <c r="L20" s="2">
        <f t="shared" si="0"/>
        <v>59.675925925925924</v>
      </c>
    </row>
    <row r="21" spans="1:12" x14ac:dyDescent="0.25">
      <c r="A21" s="144">
        <v>14</v>
      </c>
      <c r="B21" s="145" t="s">
        <v>82</v>
      </c>
      <c r="C21" s="39">
        <v>0.37754329004329001</v>
      </c>
      <c r="D21" s="39">
        <v>0.65050505050505047</v>
      </c>
      <c r="E21" s="16">
        <v>94</v>
      </c>
      <c r="F21" s="16">
        <v>3</v>
      </c>
      <c r="G21" s="390"/>
      <c r="I21" s="2">
        <v>100</v>
      </c>
      <c r="J21" s="2">
        <v>100</v>
      </c>
      <c r="K21" s="2">
        <f t="shared" si="0"/>
        <v>37.754329004329001</v>
      </c>
      <c r="L21" s="2">
        <f t="shared" si="0"/>
        <v>65.050505050505052</v>
      </c>
    </row>
    <row r="22" spans="1:12" x14ac:dyDescent="0.25">
      <c r="A22" s="144">
        <v>15</v>
      </c>
      <c r="B22" s="145" t="s">
        <v>87</v>
      </c>
      <c r="C22" s="39">
        <v>0.34473304473304472</v>
      </c>
      <c r="D22" s="39">
        <v>0.53703703703703709</v>
      </c>
      <c r="E22" s="16">
        <v>91</v>
      </c>
      <c r="F22" s="16">
        <v>3</v>
      </c>
      <c r="G22" s="390"/>
      <c r="I22" s="2">
        <v>100</v>
      </c>
      <c r="J22" s="2">
        <v>100</v>
      </c>
      <c r="K22" s="2">
        <f t="shared" si="0"/>
        <v>34.473304473304474</v>
      </c>
      <c r="L22" s="2">
        <f t="shared" si="0"/>
        <v>53.703703703703709</v>
      </c>
    </row>
    <row r="26" spans="1:12" x14ac:dyDescent="0.25">
      <c r="A26" s="138" t="s">
        <v>172</v>
      </c>
    </row>
    <row r="27" spans="1:12" x14ac:dyDescent="0.25">
      <c r="A27" s="389"/>
      <c r="B27" s="389"/>
    </row>
    <row r="28" spans="1:12" x14ac:dyDescent="0.25">
      <c r="A28" s="382" t="s">
        <v>23</v>
      </c>
      <c r="B28" s="382" t="s">
        <v>63</v>
      </c>
      <c r="C28" s="391" t="s">
        <v>124</v>
      </c>
      <c r="D28" s="391" t="s">
        <v>125</v>
      </c>
      <c r="E28" s="390" t="s">
        <v>160</v>
      </c>
      <c r="F28" s="390"/>
      <c r="G28" s="390" t="s">
        <v>161</v>
      </c>
    </row>
    <row r="29" spans="1:12" x14ac:dyDescent="0.25">
      <c r="A29" s="382"/>
      <c r="B29" s="382"/>
      <c r="C29" s="391"/>
      <c r="D29" s="391"/>
      <c r="E29" s="16" t="s">
        <v>162</v>
      </c>
      <c r="F29" s="16" t="s">
        <v>163</v>
      </c>
      <c r="G29" s="390"/>
    </row>
    <row r="30" spans="1:12" x14ac:dyDescent="0.25">
      <c r="A30" s="144">
        <v>3</v>
      </c>
      <c r="B30" s="145" t="s">
        <v>89</v>
      </c>
      <c r="C30" s="39">
        <v>0.47435897435897434</v>
      </c>
      <c r="D30" s="39">
        <v>0.90698653198653201</v>
      </c>
      <c r="E30" s="16">
        <v>141</v>
      </c>
      <c r="F30" s="16">
        <v>1</v>
      </c>
      <c r="G30" s="390" t="s">
        <v>167</v>
      </c>
      <c r="I30" s="2">
        <v>100</v>
      </c>
      <c r="J30" s="2">
        <v>100</v>
      </c>
      <c r="K30" s="2">
        <f>C30*I30</f>
        <v>47.435897435897431</v>
      </c>
      <c r="L30" s="2">
        <f>D30*J30</f>
        <v>90.698653198653204</v>
      </c>
    </row>
    <row r="31" spans="1:12" x14ac:dyDescent="0.25">
      <c r="A31" s="144">
        <v>6</v>
      </c>
      <c r="B31" s="145" t="s">
        <v>60</v>
      </c>
      <c r="C31" s="39">
        <v>0.48809523809523814</v>
      </c>
      <c r="D31" s="39">
        <v>0.93096255596255606</v>
      </c>
      <c r="E31" s="16">
        <v>139</v>
      </c>
      <c r="F31" s="16">
        <v>1</v>
      </c>
      <c r="G31" s="390"/>
      <c r="I31" s="2">
        <v>100</v>
      </c>
      <c r="J31" s="2">
        <v>100</v>
      </c>
      <c r="K31" s="2">
        <f t="shared" ref="K31:L44" si="1">C31*I31</f>
        <v>48.80952380952381</v>
      </c>
      <c r="L31" s="2">
        <f t="shared" si="1"/>
        <v>93.096255596255602</v>
      </c>
    </row>
    <row r="32" spans="1:12" x14ac:dyDescent="0.25">
      <c r="A32" s="144">
        <v>9</v>
      </c>
      <c r="B32" s="145" t="s">
        <v>93</v>
      </c>
      <c r="C32" s="39">
        <v>0.45117845117845112</v>
      </c>
      <c r="D32" s="39">
        <v>0.80509906759906769</v>
      </c>
      <c r="E32" s="16">
        <v>138</v>
      </c>
      <c r="F32" s="16">
        <v>1</v>
      </c>
      <c r="G32" s="390"/>
      <c r="I32" s="2">
        <v>100</v>
      </c>
      <c r="J32" s="2">
        <v>100</v>
      </c>
      <c r="K32" s="2">
        <f t="shared" si="1"/>
        <v>45.117845117845114</v>
      </c>
      <c r="L32" s="2">
        <f t="shared" si="1"/>
        <v>80.509906759906769</v>
      </c>
    </row>
    <row r="33" spans="1:12" x14ac:dyDescent="0.25">
      <c r="A33" s="144">
        <v>11</v>
      </c>
      <c r="B33" s="145" t="s">
        <v>94</v>
      </c>
      <c r="C33" s="39">
        <v>0.445496632996633</v>
      </c>
      <c r="D33" s="39">
        <v>0.88358585858585859</v>
      </c>
      <c r="E33" s="16">
        <v>137</v>
      </c>
      <c r="F33" s="16">
        <v>1</v>
      </c>
      <c r="G33" s="390"/>
      <c r="I33" s="2">
        <v>100</v>
      </c>
      <c r="J33" s="2">
        <v>100</v>
      </c>
      <c r="K33" s="2">
        <f t="shared" si="1"/>
        <v>44.549663299663301</v>
      </c>
      <c r="L33" s="2">
        <f t="shared" si="1"/>
        <v>88.358585858585855</v>
      </c>
    </row>
    <row r="34" spans="1:12" x14ac:dyDescent="0.25">
      <c r="A34" s="144">
        <v>13</v>
      </c>
      <c r="B34" s="145" t="s">
        <v>96</v>
      </c>
      <c r="C34" s="39">
        <v>0.45875420875420875</v>
      </c>
      <c r="D34" s="39">
        <v>0.85264180264180256</v>
      </c>
      <c r="E34" s="16">
        <v>137</v>
      </c>
      <c r="F34" s="16">
        <v>1</v>
      </c>
      <c r="G34" s="390"/>
      <c r="I34" s="2">
        <v>100</v>
      </c>
      <c r="J34" s="2">
        <v>100</v>
      </c>
      <c r="K34" s="2">
        <f t="shared" si="1"/>
        <v>45.875420875420872</v>
      </c>
      <c r="L34" s="2">
        <f t="shared" si="1"/>
        <v>85.264180264180254</v>
      </c>
    </row>
    <row r="35" spans="1:12" x14ac:dyDescent="0.25">
      <c r="A35" s="144">
        <v>4</v>
      </c>
      <c r="B35" s="145" t="s">
        <v>95</v>
      </c>
      <c r="C35" s="39">
        <v>0.43108974358974361</v>
      </c>
      <c r="D35" s="39">
        <v>0.82946127946127945</v>
      </c>
      <c r="E35" s="16">
        <v>126</v>
      </c>
      <c r="F35" s="16">
        <v>2</v>
      </c>
      <c r="G35" s="390" t="s">
        <v>168</v>
      </c>
      <c r="I35" s="2">
        <v>100</v>
      </c>
      <c r="J35" s="2">
        <v>100</v>
      </c>
      <c r="K35" s="2">
        <f t="shared" si="1"/>
        <v>43.108974358974365</v>
      </c>
      <c r="L35" s="2">
        <f t="shared" si="1"/>
        <v>82.946127946127945</v>
      </c>
    </row>
    <row r="36" spans="1:12" x14ac:dyDescent="0.25">
      <c r="A36" s="144">
        <v>5</v>
      </c>
      <c r="B36" s="145" t="s">
        <v>97</v>
      </c>
      <c r="C36" s="39">
        <v>0.40458754208754211</v>
      </c>
      <c r="D36" s="39">
        <v>0.7615384615384615</v>
      </c>
      <c r="E36" s="16">
        <v>126</v>
      </c>
      <c r="F36" s="16">
        <v>2</v>
      </c>
      <c r="G36" s="390"/>
      <c r="I36" s="2">
        <v>100</v>
      </c>
      <c r="J36" s="2">
        <v>100</v>
      </c>
      <c r="K36" s="2">
        <f t="shared" si="1"/>
        <v>40.458754208754208</v>
      </c>
      <c r="L36" s="2">
        <f t="shared" si="1"/>
        <v>76.153846153846146</v>
      </c>
    </row>
    <row r="37" spans="1:12" x14ac:dyDescent="0.25">
      <c r="A37" s="144">
        <v>8</v>
      </c>
      <c r="B37" s="145" t="s">
        <v>100</v>
      </c>
      <c r="C37" s="39">
        <v>0.40677609427609424</v>
      </c>
      <c r="D37" s="39">
        <v>0.71969696969696972</v>
      </c>
      <c r="E37" s="16">
        <v>124</v>
      </c>
      <c r="F37" s="16">
        <v>2</v>
      </c>
      <c r="G37" s="390"/>
      <c r="I37" s="2">
        <v>100</v>
      </c>
      <c r="J37" s="2">
        <v>100</v>
      </c>
      <c r="K37" s="2">
        <f t="shared" si="1"/>
        <v>40.677609427609426</v>
      </c>
      <c r="L37" s="2">
        <f t="shared" si="1"/>
        <v>71.969696969696969</v>
      </c>
    </row>
    <row r="38" spans="1:12" x14ac:dyDescent="0.25">
      <c r="A38" s="144">
        <v>12</v>
      </c>
      <c r="B38" s="145" t="s">
        <v>101</v>
      </c>
      <c r="C38" s="39">
        <v>0.42962962962962969</v>
      </c>
      <c r="D38" s="39">
        <v>0.79815462315462327</v>
      </c>
      <c r="E38" s="16">
        <v>123</v>
      </c>
      <c r="F38" s="16">
        <v>2</v>
      </c>
      <c r="G38" s="390"/>
      <c r="I38" s="2">
        <v>100</v>
      </c>
      <c r="J38" s="2">
        <v>100</v>
      </c>
      <c r="K38" s="2">
        <f t="shared" si="1"/>
        <v>42.962962962962969</v>
      </c>
      <c r="L38" s="2">
        <f t="shared" si="1"/>
        <v>79.815462315462327</v>
      </c>
    </row>
    <row r="39" spans="1:12" x14ac:dyDescent="0.25">
      <c r="A39" s="144">
        <v>15</v>
      </c>
      <c r="B39" s="145" t="s">
        <v>102</v>
      </c>
      <c r="C39" s="39">
        <v>0.42003367003367004</v>
      </c>
      <c r="D39" s="39">
        <v>0.70126262626262625</v>
      </c>
      <c r="E39" s="16">
        <v>107</v>
      </c>
      <c r="F39" s="16">
        <v>2</v>
      </c>
      <c r="G39" s="390"/>
      <c r="I39" s="2">
        <v>100</v>
      </c>
      <c r="J39" s="2">
        <v>100</v>
      </c>
      <c r="K39" s="2">
        <f t="shared" si="1"/>
        <v>42.003367003367003</v>
      </c>
      <c r="L39" s="2">
        <f t="shared" si="1"/>
        <v>70.12626262626263</v>
      </c>
    </row>
    <row r="40" spans="1:12" x14ac:dyDescent="0.25">
      <c r="A40" s="144">
        <v>1</v>
      </c>
      <c r="B40" s="145" t="s">
        <v>98</v>
      </c>
      <c r="C40" s="39">
        <v>0.37308201058201057</v>
      </c>
      <c r="D40" s="39">
        <v>0.57631766381766381</v>
      </c>
      <c r="E40" s="16">
        <v>101</v>
      </c>
      <c r="F40" s="16">
        <v>3</v>
      </c>
      <c r="G40" s="390" t="s">
        <v>169</v>
      </c>
      <c r="I40" s="2">
        <v>100</v>
      </c>
      <c r="J40" s="2">
        <v>100</v>
      </c>
      <c r="K40" s="2">
        <f t="shared" si="1"/>
        <v>37.308201058201057</v>
      </c>
      <c r="L40" s="2">
        <f t="shared" si="1"/>
        <v>57.631766381766383</v>
      </c>
    </row>
    <row r="41" spans="1:12" x14ac:dyDescent="0.25">
      <c r="A41" s="144">
        <v>2</v>
      </c>
      <c r="B41" s="145" t="s">
        <v>99</v>
      </c>
      <c r="C41" s="39">
        <v>0.36536796536796534</v>
      </c>
      <c r="D41" s="39">
        <v>0.57331649831649822</v>
      </c>
      <c r="E41" s="16">
        <v>101</v>
      </c>
      <c r="F41" s="16">
        <v>3</v>
      </c>
      <c r="G41" s="390"/>
      <c r="I41" s="2">
        <v>100</v>
      </c>
      <c r="J41" s="2">
        <v>100</v>
      </c>
      <c r="K41" s="2">
        <f t="shared" si="1"/>
        <v>36.536796536796537</v>
      </c>
      <c r="L41" s="2">
        <f t="shared" si="1"/>
        <v>57.33164983164982</v>
      </c>
    </row>
    <row r="42" spans="1:12" x14ac:dyDescent="0.25">
      <c r="A42" s="144">
        <v>7</v>
      </c>
      <c r="B42" s="145" t="s">
        <v>91</v>
      </c>
      <c r="C42" s="39">
        <v>0.37837301587301586</v>
      </c>
      <c r="D42" s="39">
        <v>0.49831649831649827</v>
      </c>
      <c r="E42" s="16">
        <v>95</v>
      </c>
      <c r="F42" s="16">
        <v>3</v>
      </c>
      <c r="G42" s="390"/>
      <c r="I42" s="2">
        <v>100</v>
      </c>
      <c r="J42" s="2">
        <v>100</v>
      </c>
      <c r="K42" s="2">
        <f t="shared" si="1"/>
        <v>37.837301587301589</v>
      </c>
      <c r="L42" s="2">
        <f t="shared" si="1"/>
        <v>49.831649831649827</v>
      </c>
    </row>
    <row r="43" spans="1:12" x14ac:dyDescent="0.25">
      <c r="A43" s="144">
        <v>10</v>
      </c>
      <c r="B43" s="145" t="s">
        <v>92</v>
      </c>
      <c r="C43" s="39">
        <v>0.35382395382395382</v>
      </c>
      <c r="D43" s="39">
        <v>0.55942760942760938</v>
      </c>
      <c r="E43" s="16">
        <v>91</v>
      </c>
      <c r="F43" s="16">
        <v>3</v>
      </c>
      <c r="G43" s="390"/>
      <c r="I43" s="2">
        <v>100</v>
      </c>
      <c r="J43" s="2">
        <v>100</v>
      </c>
      <c r="K43" s="2">
        <f t="shared" si="1"/>
        <v>35.38239538239538</v>
      </c>
      <c r="L43" s="2">
        <f t="shared" si="1"/>
        <v>55.942760942760941</v>
      </c>
    </row>
    <row r="44" spans="1:12" x14ac:dyDescent="0.25">
      <c r="A44" s="144">
        <v>14</v>
      </c>
      <c r="B44" s="207" t="s">
        <v>103</v>
      </c>
      <c r="C44" s="39">
        <v>0.38657407407407407</v>
      </c>
      <c r="D44" s="39">
        <v>0.66111111111111109</v>
      </c>
      <c r="E44" s="16">
        <v>99</v>
      </c>
      <c r="F44" s="16">
        <v>3</v>
      </c>
      <c r="G44" s="390"/>
      <c r="I44" s="2">
        <v>100</v>
      </c>
      <c r="J44" s="2">
        <v>100</v>
      </c>
      <c r="K44" s="2">
        <f t="shared" si="1"/>
        <v>38.657407407407405</v>
      </c>
      <c r="L44" s="2">
        <f t="shared" si="1"/>
        <v>66.111111111111114</v>
      </c>
    </row>
  </sheetData>
  <mergeCells count="19">
    <mergeCell ref="E28:F28"/>
    <mergeCell ref="G28:G29"/>
    <mergeCell ref="A6:A7"/>
    <mergeCell ref="B6:B7"/>
    <mergeCell ref="C6:C7"/>
    <mergeCell ref="D6:D7"/>
    <mergeCell ref="E6:F6"/>
    <mergeCell ref="G6:G7"/>
    <mergeCell ref="A27:B27"/>
    <mergeCell ref="A28:A29"/>
    <mergeCell ref="B28:B29"/>
    <mergeCell ref="C28:C29"/>
    <mergeCell ref="D28:D29"/>
    <mergeCell ref="G30:G34"/>
    <mergeCell ref="G35:G39"/>
    <mergeCell ref="G40:G44"/>
    <mergeCell ref="G8:G12"/>
    <mergeCell ref="G13:G17"/>
    <mergeCell ref="G18:G22"/>
  </mergeCells>
  <pageMargins left="1.1023622047244095" right="0.51181102362204722" top="0.94488188976377963" bottom="0.74803149606299213" header="0.31496062992125984" footer="0.31496062992125984"/>
  <pageSetup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topLeftCell="A58" workbookViewId="0">
      <selection sqref="A1:F62"/>
    </sheetView>
  </sheetViews>
  <sheetFormatPr defaultRowHeight="15" x14ac:dyDescent="0.25"/>
  <cols>
    <col min="1" max="1" width="5.42578125" style="2" customWidth="1"/>
    <col min="2" max="2" width="22.42578125" style="2" customWidth="1"/>
    <col min="3" max="3" width="9.140625" style="113"/>
    <col min="4" max="4" width="10.7109375" style="203" customWidth="1"/>
    <col min="5" max="5" width="10.7109375" style="19" customWidth="1"/>
    <col min="6" max="6" width="9.5703125" style="123" customWidth="1"/>
    <col min="7" max="7" width="9.140625" style="2"/>
    <col min="8" max="11" width="0" style="2" hidden="1" customWidth="1"/>
    <col min="12" max="12" width="11.140625" style="2" hidden="1" customWidth="1"/>
    <col min="13" max="30" width="0" style="2" hidden="1" customWidth="1"/>
    <col min="31" max="16384" width="9.140625" style="2"/>
  </cols>
  <sheetData>
    <row r="1" spans="1:12" x14ac:dyDescent="0.25">
      <c r="A1" s="213" t="s">
        <v>220</v>
      </c>
      <c r="B1" s="213"/>
      <c r="C1" s="214"/>
      <c r="D1" s="236"/>
      <c r="E1" s="215"/>
      <c r="F1" s="139"/>
    </row>
    <row r="2" spans="1:12" x14ac:dyDescent="0.25">
      <c r="A2" s="213"/>
      <c r="B2" s="213"/>
      <c r="C2" s="214"/>
      <c r="D2" s="236"/>
      <c r="E2" s="215"/>
      <c r="F2" s="139"/>
    </row>
    <row r="3" spans="1:12" x14ac:dyDescent="0.25">
      <c r="A3" s="213"/>
      <c r="B3" s="213"/>
      <c r="C3" s="214"/>
      <c r="D3" s="236"/>
      <c r="E3" s="215"/>
      <c r="F3" s="139"/>
    </row>
    <row r="4" spans="1:12" x14ac:dyDescent="0.25">
      <c r="A4" s="138" t="s">
        <v>181</v>
      </c>
      <c r="B4" s="139"/>
      <c r="C4" s="214"/>
      <c r="D4" s="236"/>
      <c r="E4" s="215"/>
      <c r="F4" s="139"/>
    </row>
    <row r="5" spans="1:12" x14ac:dyDescent="0.25">
      <c r="A5" s="139"/>
      <c r="B5" s="139"/>
      <c r="C5" s="214"/>
      <c r="D5" s="236"/>
      <c r="E5" s="215"/>
      <c r="F5" s="139"/>
    </row>
    <row r="6" spans="1:12" ht="31.5" x14ac:dyDescent="0.25">
      <c r="A6" s="401" t="s">
        <v>23</v>
      </c>
      <c r="B6" s="401" t="s">
        <v>63</v>
      </c>
      <c r="C6" s="392" t="s">
        <v>161</v>
      </c>
      <c r="D6" s="393" t="s">
        <v>173</v>
      </c>
      <c r="E6" s="393"/>
      <c r="F6" s="392" t="s">
        <v>174</v>
      </c>
      <c r="H6" s="395" t="s">
        <v>175</v>
      </c>
      <c r="I6" s="394" t="s">
        <v>160</v>
      </c>
      <c r="J6" s="74" t="s">
        <v>176</v>
      </c>
      <c r="K6" s="74" t="s">
        <v>177</v>
      </c>
      <c r="L6" s="121" t="s">
        <v>178</v>
      </c>
    </row>
    <row r="7" spans="1:12" ht="16.5" thickBot="1" x14ac:dyDescent="0.3">
      <c r="A7" s="402"/>
      <c r="B7" s="402"/>
      <c r="C7" s="392"/>
      <c r="D7" s="222" t="s">
        <v>124</v>
      </c>
      <c r="E7" s="222" t="s">
        <v>125</v>
      </c>
      <c r="F7" s="392"/>
      <c r="H7" s="400"/>
      <c r="I7" s="395"/>
      <c r="J7" s="75"/>
      <c r="K7" s="75"/>
      <c r="L7" s="75"/>
    </row>
    <row r="8" spans="1:12" ht="16.5" thickBot="1" x14ac:dyDescent="0.3">
      <c r="A8" s="205">
        <v>3</v>
      </c>
      <c r="B8" s="206" t="s">
        <v>78</v>
      </c>
      <c r="C8" s="396" t="s">
        <v>164</v>
      </c>
      <c r="D8" s="363">
        <f>'L18'!C10</f>
        <v>0.49190624190624188</v>
      </c>
      <c r="E8" s="363">
        <f>'L18'!D10</f>
        <v>0.73030303030303023</v>
      </c>
      <c r="F8" s="364">
        <f>E8-D8</f>
        <v>0.23839678839678835</v>
      </c>
      <c r="H8" s="397" t="s">
        <v>73</v>
      </c>
      <c r="I8" s="79" t="s">
        <v>107</v>
      </c>
      <c r="J8" s="80">
        <f>D14</f>
        <v>0.463883523883524</v>
      </c>
      <c r="K8" s="81">
        <f>E14</f>
        <v>0.71805268805268807</v>
      </c>
      <c r="L8" s="82">
        <f>K8-J8</f>
        <v>0.25416916416916407</v>
      </c>
    </row>
    <row r="9" spans="1:12" ht="16.5" thickBot="1" x14ac:dyDescent="0.3">
      <c r="A9" s="144">
        <v>5</v>
      </c>
      <c r="B9" s="145" t="s">
        <v>81</v>
      </c>
      <c r="C9" s="392"/>
      <c r="D9" s="222">
        <f>'L18'!C12</f>
        <v>0.44008954008954015</v>
      </c>
      <c r="E9" s="222">
        <f>'L18'!D12</f>
        <v>0.66388888888888875</v>
      </c>
      <c r="F9" s="364">
        <f t="shared" ref="F9:F28" si="0">E9-D9</f>
        <v>0.2237993487993486</v>
      </c>
      <c r="H9" s="398"/>
      <c r="I9" s="83" t="s">
        <v>179</v>
      </c>
      <c r="J9" s="84">
        <f>D22</f>
        <v>0.4013864838864839</v>
      </c>
      <c r="K9" s="85">
        <f>E22</f>
        <v>0.63064814814814818</v>
      </c>
      <c r="L9" s="82">
        <f t="shared" ref="L9:L13" si="1">K9-J9</f>
        <v>0.22926166426166428</v>
      </c>
    </row>
    <row r="10" spans="1:12" ht="16.5" thickBot="1" x14ac:dyDescent="0.3">
      <c r="A10" s="144">
        <v>8</v>
      </c>
      <c r="B10" s="145" t="s">
        <v>79</v>
      </c>
      <c r="C10" s="392"/>
      <c r="D10" s="222">
        <f>'L18'!C11</f>
        <v>0.4542929292929293</v>
      </c>
      <c r="E10" s="222">
        <f>'L18'!D11</f>
        <v>0.64473581973581973</v>
      </c>
      <c r="F10" s="364">
        <f t="shared" si="0"/>
        <v>0.19044289044289042</v>
      </c>
      <c r="H10" s="399"/>
      <c r="I10" s="86" t="s">
        <v>111</v>
      </c>
      <c r="J10" s="87">
        <f>D30</f>
        <v>0.35494588744588745</v>
      </c>
      <c r="K10" s="88">
        <f>E30</f>
        <v>0.58227272727272728</v>
      </c>
      <c r="L10" s="82">
        <f t="shared" si="1"/>
        <v>0.22732683982683982</v>
      </c>
    </row>
    <row r="11" spans="1:12" ht="16.5" thickBot="1" x14ac:dyDescent="0.3">
      <c r="A11" s="144">
        <v>9</v>
      </c>
      <c r="B11" s="145" t="s">
        <v>72</v>
      </c>
      <c r="C11" s="392"/>
      <c r="D11" s="222">
        <f>'L18'!C8</f>
        <v>0.48333333333333328</v>
      </c>
      <c r="E11" s="222">
        <f>'L18'!D8</f>
        <v>0.79039294039294039</v>
      </c>
      <c r="F11" s="364">
        <f t="shared" si="0"/>
        <v>0.30705960705960711</v>
      </c>
      <c r="H11" s="397" t="s">
        <v>90</v>
      </c>
      <c r="I11" s="89" t="s">
        <v>107</v>
      </c>
      <c r="J11" s="84">
        <f>D45</f>
        <v>0.46357670107670107</v>
      </c>
      <c r="K11" s="85">
        <f>E45</f>
        <v>0.87585516335516334</v>
      </c>
      <c r="L11" s="82">
        <f t="shared" si="1"/>
        <v>0.41227846227846227</v>
      </c>
    </row>
    <row r="12" spans="1:12" ht="16.5" thickBot="1" x14ac:dyDescent="0.3">
      <c r="A12" s="144">
        <v>15</v>
      </c>
      <c r="B12" s="145" t="s">
        <v>76</v>
      </c>
      <c r="C12" s="392"/>
      <c r="D12" s="222">
        <f>'L18'!C9</f>
        <v>0.44979557479557486</v>
      </c>
      <c r="E12" s="222">
        <f>'L18'!D9</f>
        <v>0.76094276094276103</v>
      </c>
      <c r="F12" s="364">
        <f t="shared" si="0"/>
        <v>0.31114718614718617</v>
      </c>
      <c r="H12" s="398"/>
      <c r="I12" s="83" t="s">
        <v>179</v>
      </c>
      <c r="J12" s="90">
        <f>D53</f>
        <v>0.41842333592333592</v>
      </c>
      <c r="K12" s="91">
        <f>E53</f>
        <v>0.76202279202279199</v>
      </c>
      <c r="L12" s="82">
        <f t="shared" si="1"/>
        <v>0.34359945609945608</v>
      </c>
    </row>
    <row r="13" spans="1:12" ht="16.5" thickBot="1" x14ac:dyDescent="0.3">
      <c r="A13" s="144"/>
      <c r="B13" s="145" t="s">
        <v>129</v>
      </c>
      <c r="C13" s="32"/>
      <c r="D13" s="222">
        <f>SUM(D8:D12)</f>
        <v>2.3194176194176199</v>
      </c>
      <c r="E13" s="222">
        <f>SUM(E8:E12)</f>
        <v>3.5902634402634401</v>
      </c>
      <c r="F13" s="222">
        <f>SUM(F8:F12)</f>
        <v>1.2708458208458207</v>
      </c>
      <c r="H13" s="399"/>
      <c r="I13" s="86" t="s">
        <v>111</v>
      </c>
      <c r="J13" s="87">
        <f>D61</f>
        <v>0.37144420394420391</v>
      </c>
      <c r="K13" s="88">
        <f>E61</f>
        <v>0.57369787619787616</v>
      </c>
      <c r="L13" s="96">
        <f t="shared" si="1"/>
        <v>0.20225367225367225</v>
      </c>
    </row>
    <row r="14" spans="1:12" x14ac:dyDescent="0.25">
      <c r="A14" s="144"/>
      <c r="B14" s="145" t="s">
        <v>180</v>
      </c>
      <c r="C14" s="32"/>
      <c r="D14" s="222">
        <f>AVERAGE(D8:D12)</f>
        <v>0.463883523883524</v>
      </c>
      <c r="E14" s="222">
        <f>AVERAGE(E8:E12)</f>
        <v>0.71805268805268807</v>
      </c>
      <c r="F14" s="222">
        <f>AVERAGE(F8:F12)</f>
        <v>0.25416916416916413</v>
      </c>
    </row>
    <row r="15" spans="1:12" x14ac:dyDescent="0.25">
      <c r="A15" s="144"/>
      <c r="B15" s="145" t="s">
        <v>106</v>
      </c>
      <c r="C15" s="32"/>
      <c r="D15" s="222">
        <f>STDEV(D8:D12)</f>
        <v>2.2473157832783565E-2</v>
      </c>
      <c r="E15" s="222">
        <f>STDEV(E8:E12)</f>
        <v>6.23133646701634E-2</v>
      </c>
      <c r="F15" s="222">
        <f>STDEV(F8:F12)</f>
        <v>5.3094315665174523E-2</v>
      </c>
    </row>
    <row r="16" spans="1:12" x14ac:dyDescent="0.25">
      <c r="A16" s="144">
        <v>1</v>
      </c>
      <c r="B16" s="145" t="s">
        <v>74</v>
      </c>
      <c r="C16" s="392" t="s">
        <v>165</v>
      </c>
      <c r="D16" s="222">
        <f>'L18'!C13</f>
        <v>0.38917748917748918</v>
      </c>
      <c r="E16" s="222">
        <f>'L18'!D13</f>
        <v>0.61780303030303041</v>
      </c>
      <c r="F16" s="364">
        <f t="shared" si="0"/>
        <v>0.22862554112554123</v>
      </c>
    </row>
    <row r="17" spans="1:6" x14ac:dyDescent="0.25">
      <c r="A17" s="144">
        <v>2</v>
      </c>
      <c r="B17" s="145" t="s">
        <v>77</v>
      </c>
      <c r="C17" s="392"/>
      <c r="D17" s="222">
        <f>'L18'!C17</f>
        <v>0.43607503607503606</v>
      </c>
      <c r="E17" s="222">
        <f>'L18'!D17</f>
        <v>0.65905205905205899</v>
      </c>
      <c r="F17" s="364">
        <f t="shared" si="0"/>
        <v>0.22297702297702293</v>
      </c>
    </row>
    <row r="18" spans="1:6" x14ac:dyDescent="0.25">
      <c r="A18" s="144">
        <v>11</v>
      </c>
      <c r="B18" s="145" t="s">
        <v>86</v>
      </c>
      <c r="C18" s="392"/>
      <c r="D18" s="222">
        <f>'L18'!C16</f>
        <v>0.42314814814814816</v>
      </c>
      <c r="E18" s="222">
        <f>'L18'!D16</f>
        <v>0.64747474747474754</v>
      </c>
      <c r="F18" s="364">
        <f t="shared" si="0"/>
        <v>0.22432659932659937</v>
      </c>
    </row>
    <row r="19" spans="1:6" x14ac:dyDescent="0.25">
      <c r="A19" s="144">
        <v>13</v>
      </c>
      <c r="B19" s="145" t="s">
        <v>85</v>
      </c>
      <c r="C19" s="392"/>
      <c r="D19" s="222">
        <f>'L18'!C14</f>
        <v>0.35654761904761906</v>
      </c>
      <c r="E19" s="222">
        <f>'L18'!D14</f>
        <v>0.57962962962962961</v>
      </c>
      <c r="F19" s="364">
        <f t="shared" si="0"/>
        <v>0.22308201058201055</v>
      </c>
    </row>
    <row r="20" spans="1:6" x14ac:dyDescent="0.25">
      <c r="A20" s="144">
        <v>14</v>
      </c>
      <c r="B20" s="145" t="s">
        <v>83</v>
      </c>
      <c r="C20" s="392"/>
      <c r="D20" s="222">
        <f>'L18'!C15</f>
        <v>0.40198412698412694</v>
      </c>
      <c r="E20" s="222">
        <f>'L18'!D15</f>
        <v>0.64928127428127436</v>
      </c>
      <c r="F20" s="364">
        <f t="shared" si="0"/>
        <v>0.24729714729714741</v>
      </c>
    </row>
    <row r="21" spans="1:6" x14ac:dyDescent="0.25">
      <c r="A21" s="144"/>
      <c r="B21" s="145" t="s">
        <v>129</v>
      </c>
      <c r="C21" s="32"/>
      <c r="D21" s="222">
        <f>SUM(D16:D20)</f>
        <v>2.0069324194324194</v>
      </c>
      <c r="E21" s="222">
        <f>SUM(E16:E20)</f>
        <v>3.153240740740741</v>
      </c>
      <c r="F21" s="222">
        <f>SUM(F16:F20)</f>
        <v>1.1463083213083216</v>
      </c>
    </row>
    <row r="22" spans="1:6" x14ac:dyDescent="0.25">
      <c r="A22" s="144"/>
      <c r="B22" s="145" t="s">
        <v>180</v>
      </c>
      <c r="C22" s="32"/>
      <c r="D22" s="222">
        <f>AVERAGE(D16:D20)</f>
        <v>0.4013864838864839</v>
      </c>
      <c r="E22" s="222">
        <f>AVERAGE(E16:E20)</f>
        <v>0.63064814814814818</v>
      </c>
      <c r="F22" s="222">
        <f>AVERAGE(F16:F20)</f>
        <v>0.22926166426166433</v>
      </c>
    </row>
    <row r="23" spans="1:6" x14ac:dyDescent="0.25">
      <c r="A23" s="144"/>
      <c r="B23" s="145" t="s">
        <v>106</v>
      </c>
      <c r="C23" s="32"/>
      <c r="D23" s="222">
        <f>STDEV(D16:D20)</f>
        <v>3.0970979212359889E-2</v>
      </c>
      <c r="E23" s="222">
        <f>STDEV(E16:E20)</f>
        <v>3.2422971306265223E-2</v>
      </c>
      <c r="F23" s="222">
        <f>STDEV(F16:F20)</f>
        <v>1.0340732596846008E-2</v>
      </c>
    </row>
    <row r="24" spans="1:6" x14ac:dyDescent="0.25">
      <c r="A24" s="144">
        <v>4</v>
      </c>
      <c r="B24" s="145" t="s">
        <v>80</v>
      </c>
      <c r="C24" s="392" t="s">
        <v>166</v>
      </c>
      <c r="D24" s="222">
        <f>'L18'!C18</f>
        <v>0.37824675324675328</v>
      </c>
      <c r="E24" s="222">
        <f>'L18'!D18</f>
        <v>0.5950757575757577</v>
      </c>
      <c r="F24" s="364">
        <f t="shared" si="0"/>
        <v>0.21682900432900443</v>
      </c>
    </row>
    <row r="25" spans="1:6" x14ac:dyDescent="0.25">
      <c r="A25" s="144">
        <v>6</v>
      </c>
      <c r="B25" s="145" t="s">
        <v>82</v>
      </c>
      <c r="C25" s="392"/>
      <c r="D25" s="222">
        <f>'L18'!C21</f>
        <v>0.37754329004329001</v>
      </c>
      <c r="E25" s="222">
        <f>'L18'!D21</f>
        <v>0.65050505050505047</v>
      </c>
      <c r="F25" s="364">
        <f t="shared" si="0"/>
        <v>0.27296176046176046</v>
      </c>
    </row>
    <row r="26" spans="1:6" x14ac:dyDescent="0.25">
      <c r="A26" s="144">
        <v>7</v>
      </c>
      <c r="B26" s="145" t="s">
        <v>84</v>
      </c>
      <c r="C26" s="392"/>
      <c r="D26" s="222">
        <f>'L18'!C19</f>
        <v>0.33154761904761904</v>
      </c>
      <c r="E26" s="222">
        <f>'L18'!D19</f>
        <v>0.53198653198653201</v>
      </c>
      <c r="F26" s="364">
        <f t="shared" si="0"/>
        <v>0.20043891293891297</v>
      </c>
    </row>
    <row r="27" spans="1:6" x14ac:dyDescent="0.25">
      <c r="A27" s="144">
        <v>10</v>
      </c>
      <c r="B27" s="145" t="s">
        <v>87</v>
      </c>
      <c r="C27" s="392"/>
      <c r="D27" s="222">
        <f>'L18'!C22</f>
        <v>0.34473304473304472</v>
      </c>
      <c r="E27" s="222">
        <f>'L18'!D22</f>
        <v>0.53703703703703709</v>
      </c>
      <c r="F27" s="364">
        <f t="shared" si="0"/>
        <v>0.19230399230399237</v>
      </c>
    </row>
    <row r="28" spans="1:6" x14ac:dyDescent="0.25">
      <c r="A28" s="144">
        <v>12</v>
      </c>
      <c r="B28" s="145" t="s">
        <v>88</v>
      </c>
      <c r="C28" s="392"/>
      <c r="D28" s="222">
        <f>'L18'!C20</f>
        <v>0.34265873015873016</v>
      </c>
      <c r="E28" s="222">
        <f>'L18'!D20</f>
        <v>0.59675925925925921</v>
      </c>
      <c r="F28" s="364">
        <f t="shared" si="0"/>
        <v>0.25410052910052905</v>
      </c>
    </row>
    <row r="29" spans="1:6" x14ac:dyDescent="0.25">
      <c r="A29" s="144"/>
      <c r="B29" s="145" t="s">
        <v>129</v>
      </c>
      <c r="C29" s="32"/>
      <c r="D29" s="222">
        <f>SUM(D24:D28)</f>
        <v>1.7747294372294373</v>
      </c>
      <c r="E29" s="222">
        <f>SUM(E24:E28)</f>
        <v>2.9113636363636362</v>
      </c>
      <c r="F29" s="222">
        <f>SUM(F24:F28)</f>
        <v>1.1366341991341993</v>
      </c>
    </row>
    <row r="30" spans="1:6" x14ac:dyDescent="0.25">
      <c r="A30" s="144"/>
      <c r="B30" s="145" t="s">
        <v>180</v>
      </c>
      <c r="C30" s="32"/>
      <c r="D30" s="222">
        <f>AVERAGE(D24:D28)</f>
        <v>0.35494588744588745</v>
      </c>
      <c r="E30" s="222">
        <f>AVERAGE(E24:E28)</f>
        <v>0.58227272727272728</v>
      </c>
      <c r="F30" s="222">
        <f>AVERAGE(F24:F28)</f>
        <v>0.22732683982683985</v>
      </c>
    </row>
    <row r="31" spans="1:6" x14ac:dyDescent="0.25">
      <c r="A31" s="144"/>
      <c r="B31" s="145" t="s">
        <v>106</v>
      </c>
      <c r="C31" s="32"/>
      <c r="D31" s="222">
        <f>STDEV(D24:D28)</f>
        <v>2.1542564295674436E-2</v>
      </c>
      <c r="E31" s="222">
        <f>STDEV(E24:E28)</f>
        <v>4.9001010793344978E-2</v>
      </c>
      <c r="F31" s="222">
        <f>STDEV(F24:F28)</f>
        <v>3.4853771064829897E-2</v>
      </c>
    </row>
    <row r="32" spans="1:6" x14ac:dyDescent="0.25">
      <c r="A32" s="213"/>
      <c r="B32" s="213"/>
      <c r="C32" s="214"/>
      <c r="D32" s="236"/>
      <c r="E32" s="215"/>
      <c r="F32" s="139"/>
    </row>
    <row r="33" spans="1:6" x14ac:dyDescent="0.25">
      <c r="A33" s="213"/>
      <c r="B33" s="213"/>
      <c r="C33" s="214"/>
      <c r="D33" s="236"/>
      <c r="E33" s="215"/>
      <c r="F33" s="139"/>
    </row>
    <row r="34" spans="1:6" x14ac:dyDescent="0.25">
      <c r="A34" s="213"/>
      <c r="B34" s="213"/>
      <c r="C34" s="214"/>
      <c r="D34" s="236"/>
      <c r="E34" s="215"/>
      <c r="F34" s="139"/>
    </row>
    <row r="35" spans="1:6" x14ac:dyDescent="0.25">
      <c r="A35" s="138" t="s">
        <v>182</v>
      </c>
      <c r="B35" s="213"/>
      <c r="C35" s="214"/>
      <c r="D35" s="236"/>
      <c r="E35" s="215"/>
      <c r="F35" s="139"/>
    </row>
    <row r="36" spans="1:6" x14ac:dyDescent="0.25">
      <c r="A36" s="389"/>
      <c r="B36" s="389"/>
      <c r="C36" s="214"/>
      <c r="D36" s="236"/>
      <c r="E36" s="215"/>
      <c r="F36" s="139"/>
    </row>
    <row r="37" spans="1:6" x14ac:dyDescent="0.25">
      <c r="A37" s="382" t="s">
        <v>23</v>
      </c>
      <c r="B37" s="382" t="s">
        <v>63</v>
      </c>
      <c r="C37" s="392" t="s">
        <v>161</v>
      </c>
      <c r="D37" s="393" t="s">
        <v>173</v>
      </c>
      <c r="E37" s="393"/>
      <c r="F37" s="392" t="s">
        <v>174</v>
      </c>
    </row>
    <row r="38" spans="1:6" x14ac:dyDescent="0.25">
      <c r="A38" s="382"/>
      <c r="B38" s="382"/>
      <c r="C38" s="392"/>
      <c r="D38" s="222" t="s">
        <v>124</v>
      </c>
      <c r="E38" s="222" t="s">
        <v>125</v>
      </c>
      <c r="F38" s="392"/>
    </row>
    <row r="39" spans="1:6" x14ac:dyDescent="0.25">
      <c r="A39" s="144">
        <v>3</v>
      </c>
      <c r="B39" s="145" t="s">
        <v>94</v>
      </c>
      <c r="C39" s="392" t="s">
        <v>167</v>
      </c>
      <c r="D39" s="222">
        <f>'L18'!C33</f>
        <v>0.445496632996633</v>
      </c>
      <c r="E39" s="222">
        <f>'L18'!D33</f>
        <v>0.88358585858585859</v>
      </c>
      <c r="F39" s="364">
        <f>E39-D39</f>
        <v>0.43808922558922558</v>
      </c>
    </row>
    <row r="40" spans="1:6" x14ac:dyDescent="0.25">
      <c r="A40" s="144">
        <v>6</v>
      </c>
      <c r="B40" s="145" t="s">
        <v>89</v>
      </c>
      <c r="C40" s="392"/>
      <c r="D40" s="222">
        <f>'L18'!C30</f>
        <v>0.47435897435897434</v>
      </c>
      <c r="E40" s="222">
        <f>'L18'!D30</f>
        <v>0.90698653198653201</v>
      </c>
      <c r="F40" s="364">
        <f t="shared" ref="F40:F59" si="2">E40-D40</f>
        <v>0.43262755762755767</v>
      </c>
    </row>
    <row r="41" spans="1:6" x14ac:dyDescent="0.25">
      <c r="A41" s="144">
        <v>9</v>
      </c>
      <c r="B41" s="145" t="s">
        <v>96</v>
      </c>
      <c r="C41" s="392"/>
      <c r="D41" s="222">
        <f>'L18'!C34</f>
        <v>0.45875420875420875</v>
      </c>
      <c r="E41" s="222">
        <f>'L18'!D34</f>
        <v>0.85264180264180256</v>
      </c>
      <c r="F41" s="364">
        <f t="shared" si="2"/>
        <v>0.39388759388759381</v>
      </c>
    </row>
    <row r="42" spans="1:6" x14ac:dyDescent="0.25">
      <c r="A42" s="144">
        <v>11</v>
      </c>
      <c r="B42" s="145" t="s">
        <v>60</v>
      </c>
      <c r="C42" s="392"/>
      <c r="D42" s="222">
        <f>'L18'!C31</f>
        <v>0.48809523809523814</v>
      </c>
      <c r="E42" s="222">
        <f>'L18'!D31</f>
        <v>0.93096255596255606</v>
      </c>
      <c r="F42" s="364">
        <f t="shared" si="2"/>
        <v>0.44286731786731792</v>
      </c>
    </row>
    <row r="43" spans="1:6" x14ac:dyDescent="0.25">
      <c r="A43" s="144">
        <v>13</v>
      </c>
      <c r="B43" s="145" t="s">
        <v>93</v>
      </c>
      <c r="C43" s="392"/>
      <c r="D43" s="222">
        <f>'L18'!C32</f>
        <v>0.45117845117845112</v>
      </c>
      <c r="E43" s="222">
        <f>'L18'!D32</f>
        <v>0.80509906759906769</v>
      </c>
      <c r="F43" s="364">
        <f t="shared" si="2"/>
        <v>0.35392061642061656</v>
      </c>
    </row>
    <row r="44" spans="1:6" x14ac:dyDescent="0.25">
      <c r="A44" s="144"/>
      <c r="B44" s="145" t="s">
        <v>129</v>
      </c>
      <c r="C44" s="32"/>
      <c r="D44" s="222">
        <f>SUM(D39:D43)</f>
        <v>2.3178835053835054</v>
      </c>
      <c r="E44" s="222">
        <f>SUM(E39:E43)</f>
        <v>4.3792758167758166</v>
      </c>
      <c r="F44" s="222">
        <f>SUM(F39:F43)</f>
        <v>2.0613923113923116</v>
      </c>
    </row>
    <row r="45" spans="1:6" x14ac:dyDescent="0.25">
      <c r="A45" s="144"/>
      <c r="B45" s="145" t="s">
        <v>180</v>
      </c>
      <c r="C45" s="32"/>
      <c r="D45" s="222">
        <f>AVERAGE(D39:D43)</f>
        <v>0.46357670107670107</v>
      </c>
      <c r="E45" s="222">
        <f>AVERAGE(E39:E43)</f>
        <v>0.87585516335516334</v>
      </c>
      <c r="F45" s="222">
        <f>AVERAGE(F39:F43)</f>
        <v>0.41227846227846232</v>
      </c>
    </row>
    <row r="46" spans="1:6" x14ac:dyDescent="0.25">
      <c r="A46" s="144"/>
      <c r="B46" s="145" t="s">
        <v>106</v>
      </c>
      <c r="C46" s="32"/>
      <c r="D46" s="222">
        <f>STDEV(D39:D43)</f>
        <v>1.7473393840227811E-2</v>
      </c>
      <c r="E46" s="222">
        <f>STDEV(E39:E43)</f>
        <v>4.9017944887183307E-2</v>
      </c>
      <c r="F46" s="222">
        <f>STDEV(F39:F43)</f>
        <v>3.7946743878049048E-2</v>
      </c>
    </row>
    <row r="47" spans="1:6" x14ac:dyDescent="0.25">
      <c r="A47" s="144">
        <v>4</v>
      </c>
      <c r="B47" s="145" t="s">
        <v>95</v>
      </c>
      <c r="C47" s="392" t="s">
        <v>168</v>
      </c>
      <c r="D47" s="222">
        <f>'L18'!C35</f>
        <v>0.43108974358974361</v>
      </c>
      <c r="E47" s="222">
        <f>'L18'!D35</f>
        <v>0.82946127946127945</v>
      </c>
      <c r="F47" s="364">
        <f t="shared" si="2"/>
        <v>0.39837153587153584</v>
      </c>
    </row>
    <row r="48" spans="1:6" x14ac:dyDescent="0.25">
      <c r="A48" s="144">
        <v>5</v>
      </c>
      <c r="B48" s="145" t="s">
        <v>97</v>
      </c>
      <c r="C48" s="392"/>
      <c r="D48" s="222">
        <f>'L18'!C36</f>
        <v>0.40458754208754211</v>
      </c>
      <c r="E48" s="222">
        <f>'L18'!D36</f>
        <v>0.7615384615384615</v>
      </c>
      <c r="F48" s="364">
        <f t="shared" si="2"/>
        <v>0.35695091945091939</v>
      </c>
    </row>
    <row r="49" spans="1:6" x14ac:dyDescent="0.25">
      <c r="A49" s="144">
        <v>8</v>
      </c>
      <c r="B49" s="145" t="s">
        <v>100</v>
      </c>
      <c r="C49" s="392"/>
      <c r="D49" s="222">
        <f>'L18'!C37</f>
        <v>0.40677609427609424</v>
      </c>
      <c r="E49" s="222">
        <f>'L18'!D37</f>
        <v>0.71969696969696972</v>
      </c>
      <c r="F49" s="364">
        <f t="shared" si="2"/>
        <v>0.31292087542087549</v>
      </c>
    </row>
    <row r="50" spans="1:6" x14ac:dyDescent="0.25">
      <c r="A50" s="144">
        <v>12</v>
      </c>
      <c r="B50" s="145" t="s">
        <v>101</v>
      </c>
      <c r="C50" s="392"/>
      <c r="D50" s="222">
        <f>'L18'!C38</f>
        <v>0.42962962962962969</v>
      </c>
      <c r="E50" s="222">
        <f>'L18'!D38</f>
        <v>0.79815462315462327</v>
      </c>
      <c r="F50" s="364">
        <f t="shared" si="2"/>
        <v>0.36852499352499357</v>
      </c>
    </row>
    <row r="51" spans="1:6" x14ac:dyDescent="0.25">
      <c r="A51" s="144">
        <v>15</v>
      </c>
      <c r="B51" s="145" t="s">
        <v>102</v>
      </c>
      <c r="C51" s="392"/>
      <c r="D51" s="222">
        <f>'L18'!C39</f>
        <v>0.42003367003367004</v>
      </c>
      <c r="E51" s="222">
        <f>'L18'!D39</f>
        <v>0.70126262626262625</v>
      </c>
      <c r="F51" s="364">
        <f t="shared" si="2"/>
        <v>0.28122895622895622</v>
      </c>
    </row>
    <row r="52" spans="1:6" x14ac:dyDescent="0.25">
      <c r="A52" s="144"/>
      <c r="B52" s="145" t="s">
        <v>129</v>
      </c>
      <c r="C52" s="32"/>
      <c r="D52" s="222">
        <f>SUM(D47:D51)</f>
        <v>2.0921166796166797</v>
      </c>
      <c r="E52" s="222">
        <f>SUM(E47:E51)</f>
        <v>3.8101139601139602</v>
      </c>
      <c r="F52" s="222">
        <f>SUM(F47:F51)</f>
        <v>1.7179972804972807</v>
      </c>
    </row>
    <row r="53" spans="1:6" x14ac:dyDescent="0.25">
      <c r="A53" s="144"/>
      <c r="B53" s="145" t="s">
        <v>180</v>
      </c>
      <c r="C53" s="32"/>
      <c r="D53" s="222">
        <f>AVERAGE(D47:D51)</f>
        <v>0.41842333592333592</v>
      </c>
      <c r="E53" s="222">
        <f>AVERAGE(E47:E51)</f>
        <v>0.76202279202279199</v>
      </c>
      <c r="F53" s="222">
        <f>AVERAGE(F47:F51)</f>
        <v>0.34359945609945614</v>
      </c>
    </row>
    <row r="54" spans="1:6" x14ac:dyDescent="0.25">
      <c r="A54" s="144"/>
      <c r="B54" s="145" t="s">
        <v>106</v>
      </c>
      <c r="C54" s="32"/>
      <c r="D54" s="222">
        <f>STDEV(D47:D51)</f>
        <v>1.2406646472819395E-2</v>
      </c>
      <c r="E54" s="222">
        <f>STDEV(E47:E51)</f>
        <v>5.3237595653138174E-2</v>
      </c>
      <c r="F54" s="222">
        <f>STDEV(F47:F51)</f>
        <v>4.6450993742557588E-2</v>
      </c>
    </row>
    <row r="55" spans="1:6" x14ac:dyDescent="0.25">
      <c r="A55" s="144">
        <v>1</v>
      </c>
      <c r="B55" s="145" t="s">
        <v>91</v>
      </c>
      <c r="C55" s="392" t="s">
        <v>169</v>
      </c>
      <c r="D55" s="222">
        <f>'L18'!C42</f>
        <v>0.37837301587301586</v>
      </c>
      <c r="E55" s="222">
        <f>'L18'!D42</f>
        <v>0.49831649831649827</v>
      </c>
      <c r="F55" s="364">
        <f t="shared" si="2"/>
        <v>0.11994348244348241</v>
      </c>
    </row>
    <row r="56" spans="1:6" x14ac:dyDescent="0.25">
      <c r="A56" s="144">
        <v>2</v>
      </c>
      <c r="B56" s="145" t="s">
        <v>92</v>
      </c>
      <c r="C56" s="392"/>
      <c r="D56" s="222">
        <f>'L18'!C43</f>
        <v>0.35382395382395382</v>
      </c>
      <c r="E56" s="222">
        <f>'L18'!D43</f>
        <v>0.55942760942760938</v>
      </c>
      <c r="F56" s="364">
        <f t="shared" si="2"/>
        <v>0.20560365560365557</v>
      </c>
    </row>
    <row r="57" spans="1:6" x14ac:dyDescent="0.25">
      <c r="A57" s="144">
        <v>7</v>
      </c>
      <c r="B57" s="145" t="s">
        <v>99</v>
      </c>
      <c r="C57" s="392"/>
      <c r="D57" s="222">
        <f>'L18'!C41</f>
        <v>0.36536796536796534</v>
      </c>
      <c r="E57" s="222">
        <f>'L18'!D41</f>
        <v>0.57331649831649822</v>
      </c>
      <c r="F57" s="364">
        <f t="shared" si="2"/>
        <v>0.20794853294853288</v>
      </c>
    </row>
    <row r="58" spans="1:6" x14ac:dyDescent="0.25">
      <c r="A58" s="144">
        <v>10</v>
      </c>
      <c r="B58" s="145" t="s">
        <v>103</v>
      </c>
      <c r="C58" s="392"/>
      <c r="D58" s="222">
        <f>'L18'!C44</f>
        <v>0.38657407407407407</v>
      </c>
      <c r="E58" s="222">
        <f>'L18'!D44</f>
        <v>0.66111111111111109</v>
      </c>
      <c r="F58" s="364">
        <f t="shared" si="2"/>
        <v>0.27453703703703702</v>
      </c>
    </row>
    <row r="59" spans="1:6" x14ac:dyDescent="0.25">
      <c r="A59" s="144">
        <v>14</v>
      </c>
      <c r="B59" s="145" t="s">
        <v>98</v>
      </c>
      <c r="C59" s="392"/>
      <c r="D59" s="222">
        <f>'L18'!C40</f>
        <v>0.37308201058201057</v>
      </c>
      <c r="E59" s="222">
        <f>'L18'!D40</f>
        <v>0.57631766381766381</v>
      </c>
      <c r="F59" s="364">
        <f t="shared" si="2"/>
        <v>0.20323565323565324</v>
      </c>
    </row>
    <row r="60" spans="1:6" x14ac:dyDescent="0.25">
      <c r="A60" s="144"/>
      <c r="B60" s="145" t="s">
        <v>129</v>
      </c>
      <c r="C60" s="32"/>
      <c r="D60" s="222">
        <f>SUM(D55:D59)</f>
        <v>1.8572210197210195</v>
      </c>
      <c r="E60" s="222">
        <f>SUM(E55:E59)</f>
        <v>2.8684893809893808</v>
      </c>
      <c r="F60" s="222">
        <f>SUM(F55:F59)</f>
        <v>1.0112683612683611</v>
      </c>
    </row>
    <row r="61" spans="1:6" x14ac:dyDescent="0.25">
      <c r="A61" s="144"/>
      <c r="B61" s="145" t="s">
        <v>180</v>
      </c>
      <c r="C61" s="32"/>
      <c r="D61" s="222">
        <f>AVERAGE(D55:D59)</f>
        <v>0.37144420394420391</v>
      </c>
      <c r="E61" s="222">
        <f>AVERAGE(E55:E59)</f>
        <v>0.57369787619787616</v>
      </c>
      <c r="F61" s="222">
        <f>AVERAGE(F55:F59)</f>
        <v>0.20225367225367222</v>
      </c>
    </row>
    <row r="62" spans="1:6" x14ac:dyDescent="0.25">
      <c r="A62" s="144"/>
      <c r="B62" s="145" t="s">
        <v>106</v>
      </c>
      <c r="C62" s="32"/>
      <c r="D62" s="222">
        <f>STDEV(D55:D59)</f>
        <v>1.2519961112259602E-2</v>
      </c>
      <c r="E62" s="222">
        <f>STDEV(E55:E59)</f>
        <v>5.8168021754326622E-2</v>
      </c>
      <c r="F62" s="222">
        <f>STDEV(F55:F59)</f>
        <v>5.4873650972990809E-2</v>
      </c>
    </row>
    <row r="63" spans="1:6" x14ac:dyDescent="0.25">
      <c r="A63" s="213"/>
      <c r="B63" s="213"/>
      <c r="C63" s="214"/>
      <c r="D63" s="236"/>
      <c r="E63" s="215"/>
      <c r="F63" s="139"/>
    </row>
  </sheetData>
  <mergeCells count="21">
    <mergeCell ref="A6:A7"/>
    <mergeCell ref="B6:B7"/>
    <mergeCell ref="C6:C7"/>
    <mergeCell ref="D6:E6"/>
    <mergeCell ref="F6:F7"/>
    <mergeCell ref="D37:E37"/>
    <mergeCell ref="F37:F38"/>
    <mergeCell ref="I6:I7"/>
    <mergeCell ref="C8:C12"/>
    <mergeCell ref="H8:H10"/>
    <mergeCell ref="H11:H13"/>
    <mergeCell ref="C16:C20"/>
    <mergeCell ref="C24:C28"/>
    <mergeCell ref="H6:H7"/>
    <mergeCell ref="C39:C43"/>
    <mergeCell ref="C47:C51"/>
    <mergeCell ref="C55:C59"/>
    <mergeCell ref="A36:B36"/>
    <mergeCell ref="A37:A38"/>
    <mergeCell ref="B37:B38"/>
    <mergeCell ref="C37:C38"/>
  </mergeCells>
  <pageMargins left="1.1023622047244095" right="0.51181102362204722" top="0.94488188976377963" bottom="3.1496062992125986" header="0.31496062992125984" footer="3.0708661417322838"/>
  <pageSetup orientation="portrait" horizontalDpi="4294967293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8"/>
  <sheetViews>
    <sheetView topLeftCell="A106" workbookViewId="0">
      <selection activeCell="L121" sqref="L121:AF158"/>
    </sheetView>
  </sheetViews>
  <sheetFormatPr defaultRowHeight="15.75" x14ac:dyDescent="0.25"/>
  <cols>
    <col min="1" max="1" width="4.42578125" style="149" customWidth="1"/>
    <col min="2" max="2" width="0.42578125" style="149" hidden="1" customWidth="1"/>
    <col min="3" max="4" width="9.140625" style="148"/>
    <col min="5" max="5" width="9.140625" style="149"/>
    <col min="6" max="8" width="7.42578125" style="150" customWidth="1"/>
    <col min="9" max="10" width="9.140625" style="149"/>
    <col min="11" max="11" width="9" style="149" customWidth="1"/>
    <col min="12" max="12" width="5.5703125" style="149" customWidth="1"/>
    <col min="13" max="13" width="3.140625" style="149" customWidth="1"/>
    <col min="14" max="14" width="5.5703125" style="149" customWidth="1"/>
    <col min="15" max="15" width="3.42578125" style="149" customWidth="1"/>
    <col min="16" max="16" width="3.7109375" style="149" customWidth="1"/>
    <col min="17" max="17" width="3.28515625" style="149" customWidth="1"/>
    <col min="18" max="18" width="3.5703125" style="149" customWidth="1"/>
    <col min="19" max="19" width="5.28515625" style="149" customWidth="1"/>
    <col min="20" max="20" width="3.5703125" style="149" customWidth="1"/>
    <col min="21" max="21" width="4.42578125" style="149" customWidth="1"/>
    <col min="22" max="22" width="3.5703125" style="149" customWidth="1"/>
    <col min="23" max="23" width="4.7109375" style="149" customWidth="1"/>
    <col min="24" max="24" width="3.5703125" style="149" customWidth="1"/>
    <col min="25" max="25" width="4.140625" style="149" customWidth="1"/>
    <col min="26" max="28" width="4.42578125" style="149" customWidth="1"/>
    <col min="29" max="29" width="3.28515625" style="149" customWidth="1"/>
    <col min="30" max="30" width="4.28515625" style="149" customWidth="1"/>
    <col min="31" max="32" width="5.5703125" style="149" customWidth="1"/>
    <col min="33" max="16384" width="9.140625" style="149"/>
  </cols>
  <sheetData>
    <row r="1" spans="1:36" x14ac:dyDescent="0.25">
      <c r="A1" s="146" t="s">
        <v>221</v>
      </c>
      <c r="B1" s="147"/>
    </row>
    <row r="2" spans="1:36" x14ac:dyDescent="0.25">
      <c r="A2" s="146"/>
      <c r="B2" s="147"/>
    </row>
    <row r="3" spans="1:36" x14ac:dyDescent="0.25">
      <c r="A3" s="403" t="s">
        <v>124</v>
      </c>
      <c r="B3" s="403"/>
      <c r="C3" s="403"/>
    </row>
    <row r="4" spans="1:36" x14ac:dyDescent="0.25">
      <c r="A4" s="147"/>
      <c r="B4" s="147"/>
      <c r="C4" s="148" t="s">
        <v>184</v>
      </c>
      <c r="D4" s="148" t="s">
        <v>185</v>
      </c>
    </row>
    <row r="5" spans="1:36" ht="24" customHeight="1" x14ac:dyDescent="0.35">
      <c r="A5" s="151" t="s">
        <v>23</v>
      </c>
      <c r="B5" s="151" t="s">
        <v>63</v>
      </c>
      <c r="C5" s="152" t="s">
        <v>186</v>
      </c>
      <c r="D5" s="152" t="s">
        <v>187</v>
      </c>
      <c r="E5" s="153" t="s">
        <v>188</v>
      </c>
      <c r="F5" s="152" t="s">
        <v>364</v>
      </c>
      <c r="G5" s="152" t="s">
        <v>365</v>
      </c>
      <c r="H5" s="154" t="s">
        <v>366</v>
      </c>
    </row>
    <row r="6" spans="1:36" x14ac:dyDescent="0.25">
      <c r="A6" s="155">
        <v>1</v>
      </c>
      <c r="B6" s="156" t="s">
        <v>74</v>
      </c>
      <c r="C6" s="152">
        <f>'[1]Hasil Pretest'!L6</f>
        <v>0.39826839826839827</v>
      </c>
      <c r="D6" s="152">
        <f>'[1]Hasil Pretest'!L25</f>
        <v>0.38008658008658003</v>
      </c>
      <c r="E6" s="154">
        <f>C6+D6</f>
        <v>0.77835497835497836</v>
      </c>
      <c r="F6" s="154">
        <f>C6^2</f>
        <v>0.15861771705927549</v>
      </c>
      <c r="G6" s="154">
        <f>D6^2</f>
        <v>0.14446580836191222</v>
      </c>
      <c r="H6" s="154">
        <f>E6^2</f>
        <v>0.60583647232997884</v>
      </c>
      <c r="L6" s="446" t="s">
        <v>189</v>
      </c>
      <c r="M6" s="446"/>
      <c r="N6" s="446"/>
      <c r="O6" s="446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</row>
    <row r="7" spans="1:36" ht="18.75" x14ac:dyDescent="0.25">
      <c r="A7" s="155">
        <v>2</v>
      </c>
      <c r="B7" s="156" t="s">
        <v>77</v>
      </c>
      <c r="C7" s="152">
        <f>'[1]Hasil Pretest'!L7</f>
        <v>0.44252044252044254</v>
      </c>
      <c r="D7" s="152">
        <f>'[1]Hasil Pretest'!L26</f>
        <v>0.42962962962962958</v>
      </c>
      <c r="E7" s="154">
        <f t="shared" ref="E7:E35" si="0">C7+D7</f>
        <v>0.87215007215007212</v>
      </c>
      <c r="F7" s="154">
        <f t="shared" ref="F7:H35" si="1">C7^2</f>
        <v>0.19582434204848828</v>
      </c>
      <c r="G7" s="154">
        <f t="shared" si="1"/>
        <v>0.1845816186556927</v>
      </c>
      <c r="H7" s="154">
        <f t="shared" si="1"/>
        <v>0.76064574835137599</v>
      </c>
      <c r="L7" s="132"/>
      <c r="M7" s="157" t="s">
        <v>367</v>
      </c>
      <c r="N7" s="157"/>
      <c r="O7" s="405" t="s">
        <v>190</v>
      </c>
      <c r="P7" s="447">
        <f>H36</f>
        <v>20.645466297212771</v>
      </c>
      <c r="Q7" s="448"/>
      <c r="R7" s="448"/>
      <c r="S7" s="405" t="s">
        <v>190</v>
      </c>
      <c r="T7" s="445">
        <f>P7/P8</f>
        <v>10.322733148606385</v>
      </c>
      <c r="U7" s="445"/>
      <c r="V7" s="445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</row>
    <row r="8" spans="1:36" x14ac:dyDescent="0.25">
      <c r="A8" s="155">
        <v>3</v>
      </c>
      <c r="B8" s="156" t="s">
        <v>78</v>
      </c>
      <c r="C8" s="152">
        <f>'[1]Hasil Pretest'!L8</f>
        <v>0.48381248381248382</v>
      </c>
      <c r="D8" s="152">
        <f>'[1]Hasil Pretest'!L27</f>
        <v>0.5</v>
      </c>
      <c r="E8" s="154">
        <f t="shared" si="0"/>
        <v>0.98381248381248376</v>
      </c>
      <c r="F8" s="154">
        <f t="shared" si="1"/>
        <v>0.23407451949280492</v>
      </c>
      <c r="G8" s="154">
        <f t="shared" si="1"/>
        <v>0.25</v>
      </c>
      <c r="H8" s="154">
        <f t="shared" si="1"/>
        <v>0.96788700330528865</v>
      </c>
      <c r="L8" s="132"/>
      <c r="M8" s="158" t="s">
        <v>40</v>
      </c>
      <c r="N8" s="158"/>
      <c r="O8" s="405"/>
      <c r="P8" s="445">
        <v>2</v>
      </c>
      <c r="Q8" s="445"/>
      <c r="R8" s="445"/>
      <c r="S8" s="405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</row>
    <row r="9" spans="1:36" x14ac:dyDescent="0.25">
      <c r="A9" s="155">
        <v>4</v>
      </c>
      <c r="B9" s="156" t="s">
        <v>80</v>
      </c>
      <c r="C9" s="152">
        <f>'[1]Hasil Pretest'!L9</f>
        <v>0.38906926406926406</v>
      </c>
      <c r="D9" s="152">
        <f>'[1]Hasil Pretest'!L28</f>
        <v>0.36742424242424243</v>
      </c>
      <c r="E9" s="154">
        <f t="shared" si="0"/>
        <v>0.75649350649350655</v>
      </c>
      <c r="F9" s="154">
        <f t="shared" si="1"/>
        <v>0.15137489224339873</v>
      </c>
      <c r="G9" s="154">
        <f t="shared" si="1"/>
        <v>0.13500057392102846</v>
      </c>
      <c r="H9" s="154">
        <f t="shared" si="1"/>
        <v>0.57228242536684104</v>
      </c>
      <c r="L9" s="132"/>
      <c r="M9" s="132"/>
      <c r="N9" s="132"/>
      <c r="O9" s="132"/>
      <c r="P9" s="158"/>
      <c r="Q9" s="158"/>
      <c r="R9" s="158"/>
      <c r="S9" s="158"/>
      <c r="T9" s="158"/>
      <c r="U9" s="158"/>
      <c r="V9" s="158"/>
      <c r="W9" s="158"/>
      <c r="X9" s="158"/>
      <c r="Y9" s="158"/>
      <c r="Z9" s="158"/>
      <c r="AA9" s="158"/>
      <c r="AB9" s="158"/>
      <c r="AC9" s="158"/>
      <c r="AD9" s="132"/>
      <c r="AE9" s="132"/>
      <c r="AF9" s="132"/>
      <c r="AG9" s="132"/>
      <c r="AH9" s="132"/>
      <c r="AI9" s="132"/>
      <c r="AJ9" s="132"/>
    </row>
    <row r="10" spans="1:36" ht="18.75" x14ac:dyDescent="0.25">
      <c r="A10" s="155">
        <v>5</v>
      </c>
      <c r="B10" s="156" t="s">
        <v>81</v>
      </c>
      <c r="C10" s="152">
        <f>'[1]Hasil Pretest'!L10</f>
        <v>0.45014245014245019</v>
      </c>
      <c r="D10" s="152">
        <f>'[1]Hasil Pretest'!L29</f>
        <v>0.43003663003663006</v>
      </c>
      <c r="E10" s="154">
        <f t="shared" si="0"/>
        <v>0.88017908017908031</v>
      </c>
      <c r="F10" s="154">
        <f t="shared" si="1"/>
        <v>0.20262822542024825</v>
      </c>
      <c r="G10" s="154">
        <f t="shared" si="1"/>
        <v>0.18493150317326143</v>
      </c>
      <c r="H10" s="154">
        <f t="shared" si="1"/>
        <v>0.77471521318489189</v>
      </c>
      <c r="L10" s="132"/>
      <c r="M10" s="157" t="s">
        <v>368</v>
      </c>
      <c r="N10" s="157"/>
      <c r="O10" s="405" t="s">
        <v>190</v>
      </c>
      <c r="P10" s="439">
        <f>C36</f>
        <v>12.848429348429347</v>
      </c>
      <c r="Q10" s="443"/>
      <c r="R10" s="159">
        <v>2</v>
      </c>
      <c r="S10" s="160" t="s">
        <v>191</v>
      </c>
      <c r="T10" s="444">
        <f>D36</f>
        <v>11.888172013172014</v>
      </c>
      <c r="U10" s="444"/>
      <c r="V10" s="159">
        <v>2</v>
      </c>
      <c r="W10" s="405" t="s">
        <v>190</v>
      </c>
      <c r="X10" s="445">
        <f>(P10^2+T10^2)/S11</f>
        <v>10.213692351211565</v>
      </c>
      <c r="Y10" s="445"/>
      <c r="Z10" s="445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</row>
    <row r="11" spans="1:36" x14ac:dyDescent="0.25">
      <c r="A11" s="155">
        <v>6</v>
      </c>
      <c r="B11" s="156" t="s">
        <v>82</v>
      </c>
      <c r="C11" s="152">
        <f>'[1]Hasil Pretest'!L11</f>
        <v>0.40984848484848485</v>
      </c>
      <c r="D11" s="152">
        <f>'[1]Hasil Pretest'!L30</f>
        <v>0.34523809523809518</v>
      </c>
      <c r="E11" s="154">
        <f t="shared" si="0"/>
        <v>0.75508658008658003</v>
      </c>
      <c r="F11" s="154">
        <f t="shared" si="1"/>
        <v>0.16797578053259871</v>
      </c>
      <c r="G11" s="154">
        <f t="shared" si="1"/>
        <v>0.11918934240362808</v>
      </c>
      <c r="H11" s="154">
        <f t="shared" si="1"/>
        <v>0.57015574342684727</v>
      </c>
      <c r="L11" s="132"/>
      <c r="M11" s="158" t="s">
        <v>35</v>
      </c>
      <c r="N11" s="158"/>
      <c r="O11" s="405"/>
      <c r="P11" s="132"/>
      <c r="Q11" s="132"/>
      <c r="R11" s="132"/>
      <c r="S11" s="137">
        <f>A35</f>
        <v>30</v>
      </c>
      <c r="T11" s="137"/>
      <c r="U11" s="137"/>
      <c r="V11" s="133"/>
      <c r="W11" s="405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</row>
    <row r="12" spans="1:36" x14ac:dyDescent="0.25">
      <c r="A12" s="155">
        <v>7</v>
      </c>
      <c r="B12" s="156" t="s">
        <v>84</v>
      </c>
      <c r="C12" s="152">
        <f>'[1]Hasil Pretest'!L12</f>
        <v>0.35952380952380952</v>
      </c>
      <c r="D12" s="152">
        <f>'[1]Hasil Pretest'!L31</f>
        <v>0.30357142857142855</v>
      </c>
      <c r="E12" s="154">
        <f t="shared" si="0"/>
        <v>0.66309523809523807</v>
      </c>
      <c r="F12" s="154">
        <f t="shared" si="1"/>
        <v>0.12925736961451248</v>
      </c>
      <c r="G12" s="154">
        <f t="shared" si="1"/>
        <v>9.2155612244897947E-2</v>
      </c>
      <c r="H12" s="154">
        <f t="shared" si="1"/>
        <v>0.43969529478458047</v>
      </c>
      <c r="L12" s="132"/>
      <c r="M12" s="132"/>
      <c r="N12" s="132"/>
      <c r="O12" s="132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  <c r="AA12" s="158"/>
      <c r="AB12" s="158"/>
      <c r="AC12" s="158"/>
      <c r="AD12" s="132"/>
      <c r="AE12" s="132"/>
      <c r="AF12" s="132"/>
      <c r="AG12" s="132"/>
      <c r="AH12" s="132"/>
      <c r="AI12" s="132"/>
      <c r="AJ12" s="132"/>
    </row>
    <row r="13" spans="1:36" x14ac:dyDescent="0.25">
      <c r="A13" s="155">
        <v>8</v>
      </c>
      <c r="B13" s="156" t="s">
        <v>79</v>
      </c>
      <c r="C13" s="152">
        <f>'[1]Hasil Pretest'!L13</f>
        <v>0.46969696969696972</v>
      </c>
      <c r="D13" s="152">
        <f>'[1]Hasil Pretest'!L32</f>
        <v>0.43888888888888888</v>
      </c>
      <c r="E13" s="154">
        <f t="shared" si="0"/>
        <v>0.90858585858585861</v>
      </c>
      <c r="F13" s="154">
        <f t="shared" si="1"/>
        <v>0.22061524334251609</v>
      </c>
      <c r="G13" s="154">
        <f t="shared" si="1"/>
        <v>0.19262345679012347</v>
      </c>
      <c r="H13" s="154">
        <f t="shared" si="1"/>
        <v>0.8255282624222019</v>
      </c>
      <c r="L13" s="446" t="s">
        <v>192</v>
      </c>
      <c r="M13" s="446"/>
      <c r="N13" s="137"/>
      <c r="O13" s="137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</row>
    <row r="14" spans="1:36" x14ac:dyDescent="0.25">
      <c r="A14" s="155">
        <v>9</v>
      </c>
      <c r="B14" s="156" t="s">
        <v>72</v>
      </c>
      <c r="C14" s="152">
        <f>'[1]Hasil Pretest'!L14</f>
        <v>0.5</v>
      </c>
      <c r="D14" s="152">
        <f>'[1]Hasil Pretest'!L33</f>
        <v>0.46666666666666662</v>
      </c>
      <c r="E14" s="154">
        <f t="shared" si="0"/>
        <v>0.96666666666666656</v>
      </c>
      <c r="F14" s="154">
        <f t="shared" si="1"/>
        <v>0.25</v>
      </c>
      <c r="G14" s="154">
        <f t="shared" si="1"/>
        <v>0.21777777777777774</v>
      </c>
      <c r="H14" s="154">
        <f t="shared" si="1"/>
        <v>0.93444444444444419</v>
      </c>
      <c r="L14" s="132"/>
      <c r="M14" s="132"/>
      <c r="N14" s="132"/>
      <c r="O14" s="132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32"/>
      <c r="AE14" s="132"/>
      <c r="AF14" s="132"/>
      <c r="AG14" s="132"/>
      <c r="AH14" s="132"/>
      <c r="AI14" s="132"/>
      <c r="AJ14" s="132"/>
    </row>
    <row r="15" spans="1:36" ht="18.75" x14ac:dyDescent="0.25">
      <c r="A15" s="155">
        <v>10</v>
      </c>
      <c r="B15" s="156" t="s">
        <v>87</v>
      </c>
      <c r="C15" s="152">
        <f>'[1]Hasil Pretest'!L15</f>
        <v>0.37301587301587302</v>
      </c>
      <c r="D15" s="152">
        <f>'[1]Hasil Pretest'!L34</f>
        <v>0.31645021645021643</v>
      </c>
      <c r="E15" s="154">
        <f t="shared" si="0"/>
        <v>0.68946608946608945</v>
      </c>
      <c r="F15" s="154">
        <f t="shared" si="1"/>
        <v>0.1391408415217939</v>
      </c>
      <c r="G15" s="154">
        <f t="shared" si="1"/>
        <v>0.10014073949138882</v>
      </c>
      <c r="H15" s="154">
        <f t="shared" si="1"/>
        <v>0.47536348852366167</v>
      </c>
      <c r="L15" s="405" t="s">
        <v>369</v>
      </c>
      <c r="M15" s="405" t="s">
        <v>190</v>
      </c>
      <c r="N15" s="405" t="s">
        <v>370</v>
      </c>
      <c r="O15" s="405"/>
      <c r="P15" s="441" t="s">
        <v>193</v>
      </c>
      <c r="Q15" s="413" t="s">
        <v>371</v>
      </c>
      <c r="R15" s="413"/>
      <c r="S15" s="413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</row>
    <row r="16" spans="1:36" x14ac:dyDescent="0.25">
      <c r="A16" s="155">
        <v>11</v>
      </c>
      <c r="B16" s="156" t="s">
        <v>86</v>
      </c>
      <c r="C16" s="152">
        <f>'[1]Hasil Pretest'!L16</f>
        <v>0.43981481481481483</v>
      </c>
      <c r="D16" s="152">
        <f>'[1]Hasil Pretest'!L35</f>
        <v>0.4064814814814815</v>
      </c>
      <c r="E16" s="154">
        <f t="shared" si="0"/>
        <v>0.84629629629629632</v>
      </c>
      <c r="F16" s="154">
        <f t="shared" si="1"/>
        <v>0.19343707133058985</v>
      </c>
      <c r="G16" s="154">
        <f t="shared" si="1"/>
        <v>0.16522719478737999</v>
      </c>
      <c r="H16" s="154">
        <f t="shared" si="1"/>
        <v>0.71621742112482856</v>
      </c>
      <c r="L16" s="405"/>
      <c r="M16" s="405"/>
      <c r="N16" s="405"/>
      <c r="O16" s="405"/>
      <c r="P16" s="441"/>
      <c r="Q16" s="411" t="s">
        <v>194</v>
      </c>
      <c r="R16" s="411"/>
      <c r="S16" s="411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</row>
    <row r="17" spans="1:36" x14ac:dyDescent="0.25">
      <c r="A17" s="155">
        <v>12</v>
      </c>
      <c r="B17" s="156" t="s">
        <v>88</v>
      </c>
      <c r="C17" s="152">
        <f>'[1]Hasil Pretest'!L17</f>
        <v>0.37896825396825395</v>
      </c>
      <c r="D17" s="152">
        <f>'[1]Hasil Pretest'!L36</f>
        <v>0.30634920634920632</v>
      </c>
      <c r="E17" s="154">
        <f t="shared" si="0"/>
        <v>0.68531746031746033</v>
      </c>
      <c r="F17" s="154">
        <f t="shared" si="1"/>
        <v>0.14361693751574703</v>
      </c>
      <c r="G17" s="154">
        <f t="shared" si="1"/>
        <v>9.3849836230788589E-2</v>
      </c>
      <c r="H17" s="154">
        <f t="shared" si="1"/>
        <v>0.46966002141597379</v>
      </c>
      <c r="L17" s="132"/>
      <c r="M17" s="132"/>
      <c r="N17" s="132"/>
      <c r="O17" s="132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32"/>
      <c r="AE17" s="132"/>
      <c r="AF17" s="132"/>
      <c r="AG17" s="132"/>
      <c r="AH17" s="132"/>
      <c r="AI17" s="132"/>
      <c r="AJ17" s="132"/>
    </row>
    <row r="18" spans="1:36" ht="18.75" x14ac:dyDescent="0.25">
      <c r="A18" s="155">
        <v>13</v>
      </c>
      <c r="B18" s="156" t="s">
        <v>85</v>
      </c>
      <c r="C18" s="152">
        <f>'[1]Hasil Pretest'!L18</f>
        <v>0.39285714285714285</v>
      </c>
      <c r="D18" s="152">
        <f>'[1]Hasil Pretest'!L37</f>
        <v>0.32023809523809527</v>
      </c>
      <c r="E18" s="154">
        <f t="shared" si="0"/>
        <v>0.71309523809523812</v>
      </c>
      <c r="F18" s="154">
        <f t="shared" si="1"/>
        <v>0.15433673469387754</v>
      </c>
      <c r="G18" s="154">
        <f t="shared" si="1"/>
        <v>0.10255243764172338</v>
      </c>
      <c r="H18" s="154">
        <f t="shared" si="1"/>
        <v>0.50850481859410435</v>
      </c>
      <c r="L18" s="405"/>
      <c r="M18" s="405" t="s">
        <v>190</v>
      </c>
      <c r="N18" s="442">
        <f>D40</f>
        <v>10.346620267740512</v>
      </c>
      <c r="O18" s="405"/>
      <c r="P18" s="405"/>
      <c r="Q18" s="441" t="s">
        <v>193</v>
      </c>
      <c r="R18" s="439">
        <f>D39</f>
        <v>24.736601361601359</v>
      </c>
      <c r="S18" s="443"/>
      <c r="T18" s="159">
        <v>2</v>
      </c>
      <c r="U18" s="405" t="s">
        <v>190</v>
      </c>
      <c r="V18" s="405">
        <f>N18</f>
        <v>10.346620267740512</v>
      </c>
      <c r="W18" s="405"/>
      <c r="X18" s="405"/>
      <c r="Y18" s="405" t="s">
        <v>193</v>
      </c>
      <c r="Z18" s="405">
        <f>R18^2/(R19*T19)</f>
        <v>10.198324115379638</v>
      </c>
      <c r="AA18" s="405"/>
      <c r="AB18" s="405"/>
      <c r="AC18" s="405" t="s">
        <v>190</v>
      </c>
      <c r="AD18" s="405">
        <f>V18-Z18</f>
        <v>0.14829615236087434</v>
      </c>
      <c r="AE18" s="405"/>
      <c r="AF18" s="405"/>
      <c r="AG18" s="132"/>
      <c r="AH18" s="132"/>
      <c r="AI18" s="132"/>
      <c r="AJ18" s="132"/>
    </row>
    <row r="19" spans="1:36" x14ac:dyDescent="0.25">
      <c r="A19" s="155">
        <v>14</v>
      </c>
      <c r="B19" s="156" t="s">
        <v>83</v>
      </c>
      <c r="C19" s="152">
        <f>'[1]Hasil Pretest'!L19</f>
        <v>0.40119047619047615</v>
      </c>
      <c r="D19" s="152">
        <f>'[1]Hasil Pretest'!L38</f>
        <v>0.40277777777777773</v>
      </c>
      <c r="E19" s="154">
        <f t="shared" si="0"/>
        <v>0.80396825396825389</v>
      </c>
      <c r="F19" s="154">
        <f t="shared" si="1"/>
        <v>0.16095379818594102</v>
      </c>
      <c r="G19" s="154">
        <f t="shared" si="1"/>
        <v>0.1622299382716049</v>
      </c>
      <c r="H19" s="154">
        <f t="shared" si="1"/>
        <v>0.64636495338876276</v>
      </c>
      <c r="L19" s="405"/>
      <c r="M19" s="405"/>
      <c r="N19" s="405"/>
      <c r="O19" s="405"/>
      <c r="P19" s="405"/>
      <c r="Q19" s="441"/>
      <c r="R19" s="161">
        <f>S11</f>
        <v>30</v>
      </c>
      <c r="S19" s="136" t="s">
        <v>10</v>
      </c>
      <c r="T19" s="162">
        <v>2</v>
      </c>
      <c r="U19" s="405"/>
      <c r="V19" s="405"/>
      <c r="W19" s="405"/>
      <c r="X19" s="405"/>
      <c r="Y19" s="405"/>
      <c r="Z19" s="405"/>
      <c r="AA19" s="405"/>
      <c r="AB19" s="405"/>
      <c r="AC19" s="405"/>
      <c r="AD19" s="405"/>
      <c r="AE19" s="405"/>
      <c r="AF19" s="405"/>
      <c r="AG19" s="132"/>
      <c r="AH19" s="132"/>
      <c r="AI19" s="132"/>
      <c r="AJ19" s="132"/>
    </row>
    <row r="20" spans="1:36" x14ac:dyDescent="0.25">
      <c r="A20" s="155">
        <v>15</v>
      </c>
      <c r="B20" s="156" t="s">
        <v>76</v>
      </c>
      <c r="C20" s="152">
        <f>'[1]Hasil Pretest'!L20</f>
        <v>0.46103896103896108</v>
      </c>
      <c r="D20" s="152">
        <f>'[1]Hasil Pretest'!L39</f>
        <v>0.43855218855218858</v>
      </c>
      <c r="E20" s="154">
        <f t="shared" si="0"/>
        <v>0.89959114959114972</v>
      </c>
      <c r="F20" s="154">
        <f t="shared" si="1"/>
        <v>0.21255692359588468</v>
      </c>
      <c r="G20" s="154">
        <f t="shared" si="1"/>
        <v>0.19232802208391436</v>
      </c>
      <c r="H20" s="154">
        <f t="shared" si="1"/>
        <v>0.80926423642272627</v>
      </c>
      <c r="L20" s="132"/>
      <c r="M20" s="132"/>
      <c r="N20" s="132"/>
      <c r="O20" s="132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  <c r="AA20" s="158"/>
      <c r="AB20" s="158"/>
      <c r="AC20" s="158"/>
      <c r="AD20" s="132"/>
      <c r="AE20" s="132"/>
      <c r="AF20" s="132"/>
      <c r="AG20" s="132"/>
      <c r="AH20" s="132"/>
      <c r="AI20" s="132"/>
      <c r="AJ20" s="132"/>
    </row>
    <row r="21" spans="1:36" ht="18.75" x14ac:dyDescent="0.25">
      <c r="A21" s="155">
        <v>16</v>
      </c>
      <c r="B21" s="156" t="s">
        <v>74</v>
      </c>
      <c r="C21" s="152">
        <f>'[1]Hasil Pretest'!L48</f>
        <v>0.37896825396825395</v>
      </c>
      <c r="D21" s="152">
        <f>'[1]Hasil Pretest'!L68</f>
        <v>0.37777777777777777</v>
      </c>
      <c r="E21" s="154">
        <f t="shared" si="0"/>
        <v>0.75674603174603172</v>
      </c>
      <c r="F21" s="154">
        <f t="shared" si="1"/>
        <v>0.14361693751574703</v>
      </c>
      <c r="G21" s="154">
        <f t="shared" si="1"/>
        <v>0.14271604938271604</v>
      </c>
      <c r="H21" s="154">
        <f t="shared" si="1"/>
        <v>0.57266455656336601</v>
      </c>
      <c r="L21" s="405" t="s">
        <v>372</v>
      </c>
      <c r="M21" s="405" t="s">
        <v>190</v>
      </c>
      <c r="N21" s="413" t="s">
        <v>373</v>
      </c>
      <c r="O21" s="413"/>
      <c r="P21" s="413"/>
      <c r="Q21" s="441" t="s">
        <v>193</v>
      </c>
      <c r="R21" s="413" t="s">
        <v>371</v>
      </c>
      <c r="S21" s="413"/>
      <c r="T21" s="413"/>
      <c r="U21" s="158"/>
      <c r="V21" s="158"/>
      <c r="W21" s="158"/>
      <c r="X21" s="158"/>
      <c r="Y21" s="158"/>
      <c r="Z21" s="158"/>
      <c r="AA21" s="158"/>
      <c r="AB21" s="158"/>
      <c r="AC21" s="158"/>
      <c r="AD21" s="158"/>
      <c r="AE21" s="132"/>
      <c r="AF21" s="132"/>
      <c r="AG21" s="132"/>
      <c r="AH21" s="132"/>
      <c r="AI21" s="132"/>
      <c r="AJ21" s="132"/>
    </row>
    <row r="22" spans="1:36" x14ac:dyDescent="0.25">
      <c r="A22" s="155">
        <v>17</v>
      </c>
      <c r="B22" s="156" t="s">
        <v>77</v>
      </c>
      <c r="C22" s="152">
        <f>'[1]Hasil Pretest'!L49</f>
        <v>0.38008658008658003</v>
      </c>
      <c r="D22" s="152">
        <f>'[1]Hasil Pretest'!L69</f>
        <v>0.32756132756132755</v>
      </c>
      <c r="E22" s="154">
        <f t="shared" si="0"/>
        <v>0.70764790764790764</v>
      </c>
      <c r="F22" s="154">
        <f t="shared" si="1"/>
        <v>0.14446580836191222</v>
      </c>
      <c r="G22" s="154">
        <f t="shared" si="1"/>
        <v>0.10729642331373933</v>
      </c>
      <c r="H22" s="154">
        <f t="shared" si="1"/>
        <v>0.50076556119846161</v>
      </c>
      <c r="L22" s="405"/>
      <c r="M22" s="405"/>
      <c r="N22" s="411" t="s">
        <v>40</v>
      </c>
      <c r="O22" s="411"/>
      <c r="P22" s="411"/>
      <c r="Q22" s="441"/>
      <c r="R22" s="411" t="s">
        <v>194</v>
      </c>
      <c r="S22" s="411"/>
      <c r="T22" s="411"/>
      <c r="U22" s="158"/>
      <c r="V22" s="158"/>
      <c r="W22" s="158"/>
      <c r="X22" s="158"/>
      <c r="Y22" s="158"/>
      <c r="Z22" s="158"/>
      <c r="AA22" s="158"/>
      <c r="AB22" s="158"/>
      <c r="AC22" s="158"/>
      <c r="AD22" s="158"/>
      <c r="AE22" s="132"/>
      <c r="AF22" s="132"/>
      <c r="AG22" s="132"/>
      <c r="AH22" s="132"/>
      <c r="AI22" s="132"/>
      <c r="AJ22" s="132"/>
    </row>
    <row r="23" spans="1:36" x14ac:dyDescent="0.25">
      <c r="A23" s="155">
        <v>18</v>
      </c>
      <c r="B23" s="156" t="s">
        <v>78</v>
      </c>
      <c r="C23" s="152">
        <f>'[1]Hasil Pretest'!L50</f>
        <v>0.46296296296296297</v>
      </c>
      <c r="D23" s="152">
        <f>'[1]Hasil Pretest'!L70</f>
        <v>0.42803030303030304</v>
      </c>
      <c r="E23" s="154">
        <f t="shared" si="0"/>
        <v>0.890993265993266</v>
      </c>
      <c r="F23" s="154">
        <f t="shared" si="1"/>
        <v>0.21433470507544583</v>
      </c>
      <c r="G23" s="154">
        <f t="shared" si="1"/>
        <v>0.18320994031221305</v>
      </c>
      <c r="H23" s="154">
        <f t="shared" si="1"/>
        <v>0.79386900004534688</v>
      </c>
      <c r="L23" s="132"/>
      <c r="M23" s="132"/>
      <c r="N23" s="132"/>
      <c r="O23" s="132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  <c r="AA23" s="158"/>
      <c r="AB23" s="158"/>
      <c r="AC23" s="158"/>
      <c r="AD23" s="132"/>
      <c r="AE23" s="132"/>
      <c r="AF23" s="132"/>
      <c r="AG23" s="132"/>
      <c r="AH23" s="132"/>
      <c r="AI23" s="132"/>
      <c r="AJ23" s="132"/>
    </row>
    <row r="24" spans="1:36" x14ac:dyDescent="0.25">
      <c r="A24" s="155">
        <v>19</v>
      </c>
      <c r="B24" s="156" t="s">
        <v>80</v>
      </c>
      <c r="C24" s="152">
        <f>'[1]Hasil Pretest'!L51</f>
        <v>0.45014245014245019</v>
      </c>
      <c r="D24" s="152">
        <f>'[1]Hasil Pretest'!L71</f>
        <v>0.41203703703703703</v>
      </c>
      <c r="E24" s="154">
        <f t="shared" si="0"/>
        <v>0.86217948717948723</v>
      </c>
      <c r="F24" s="154">
        <f t="shared" si="1"/>
        <v>0.20262822542024825</v>
      </c>
      <c r="G24" s="154">
        <f t="shared" si="1"/>
        <v>0.16977451989026063</v>
      </c>
      <c r="H24" s="154">
        <f t="shared" si="1"/>
        <v>0.74335346811308356</v>
      </c>
      <c r="L24" s="132"/>
      <c r="M24" s="132" t="s">
        <v>190</v>
      </c>
      <c r="N24" s="440">
        <f>T7</f>
        <v>10.322733148606385</v>
      </c>
      <c r="O24" s="440"/>
      <c r="P24" s="440"/>
      <c r="Q24" s="163" t="s">
        <v>193</v>
      </c>
      <c r="R24" s="440">
        <f>Z18</f>
        <v>10.198324115379638</v>
      </c>
      <c r="S24" s="440"/>
      <c r="T24" s="440"/>
      <c r="U24" s="163" t="s">
        <v>190</v>
      </c>
      <c r="V24" s="440">
        <f>N24-R24</f>
        <v>0.12440903322674757</v>
      </c>
      <c r="W24" s="440"/>
      <c r="X24" s="440"/>
      <c r="Y24" s="158"/>
      <c r="Z24" s="158"/>
      <c r="AA24" s="158"/>
      <c r="AB24" s="158"/>
      <c r="AC24" s="158"/>
      <c r="AD24" s="132"/>
      <c r="AE24" s="132"/>
      <c r="AF24" s="132"/>
      <c r="AG24" s="132"/>
      <c r="AH24" s="132"/>
      <c r="AI24" s="132"/>
      <c r="AJ24" s="132"/>
    </row>
    <row r="25" spans="1:36" x14ac:dyDescent="0.25">
      <c r="A25" s="155">
        <v>20</v>
      </c>
      <c r="B25" s="156" t="s">
        <v>81</v>
      </c>
      <c r="C25" s="152">
        <f>'[1]Hasil Pretest'!L52</f>
        <v>0.42962962962962958</v>
      </c>
      <c r="D25" s="152">
        <f>'[1]Hasil Pretest'!L72</f>
        <v>0.37954545454545457</v>
      </c>
      <c r="E25" s="154">
        <f t="shared" si="0"/>
        <v>0.80917508417508421</v>
      </c>
      <c r="F25" s="154">
        <f t="shared" si="1"/>
        <v>0.1845816186556927</v>
      </c>
      <c r="G25" s="154">
        <f t="shared" si="1"/>
        <v>0.14405475206611573</v>
      </c>
      <c r="H25" s="154">
        <f t="shared" si="1"/>
        <v>0.65476431684975467</v>
      </c>
      <c r="L25" s="132"/>
      <c r="M25" s="132"/>
      <c r="N25" s="132"/>
      <c r="O25" s="132"/>
      <c r="P25" s="158"/>
      <c r="Q25" s="158"/>
      <c r="R25" s="158"/>
      <c r="S25" s="158"/>
      <c r="T25" s="158"/>
      <c r="U25" s="158"/>
      <c r="V25" s="158"/>
      <c r="W25" s="158"/>
      <c r="X25" s="158"/>
      <c r="Y25" s="158"/>
      <c r="Z25" s="158"/>
      <c r="AA25" s="158"/>
      <c r="AB25" s="158"/>
      <c r="AC25" s="158"/>
      <c r="AD25" s="132"/>
      <c r="AE25" s="132"/>
      <c r="AF25" s="132"/>
      <c r="AG25" s="132"/>
      <c r="AH25" s="132"/>
      <c r="AI25" s="132"/>
      <c r="AJ25" s="132"/>
    </row>
    <row r="26" spans="1:36" ht="18.75" x14ac:dyDescent="0.25">
      <c r="A26" s="155">
        <v>21</v>
      </c>
      <c r="B26" s="156" t="s">
        <v>82</v>
      </c>
      <c r="C26" s="152">
        <f>'[1]Hasil Pretest'!L53</f>
        <v>0.4064814814814815</v>
      </c>
      <c r="D26" s="152">
        <f>'[1]Hasil Pretest'!L73</f>
        <v>0.33968253968253964</v>
      </c>
      <c r="E26" s="154">
        <f t="shared" si="0"/>
        <v>0.74616402116402114</v>
      </c>
      <c r="F26" s="154">
        <f t="shared" si="1"/>
        <v>0.16522719478737999</v>
      </c>
      <c r="G26" s="154">
        <f t="shared" si="1"/>
        <v>0.11538422776518012</v>
      </c>
      <c r="H26" s="154">
        <f t="shared" si="1"/>
        <v>0.55676074647966178</v>
      </c>
      <c r="L26" s="405" t="s">
        <v>374</v>
      </c>
      <c r="M26" s="405" t="s">
        <v>190</v>
      </c>
      <c r="N26" s="413" t="s">
        <v>375</v>
      </c>
      <c r="O26" s="413"/>
      <c r="P26" s="413"/>
      <c r="Q26" s="441" t="s">
        <v>193</v>
      </c>
      <c r="R26" s="413" t="s">
        <v>371</v>
      </c>
      <c r="S26" s="413"/>
      <c r="T26" s="413"/>
      <c r="U26" s="158"/>
      <c r="V26" s="158"/>
      <c r="W26" s="158"/>
      <c r="X26" s="158"/>
      <c r="Y26" s="158"/>
      <c r="Z26" s="158"/>
      <c r="AA26" s="158"/>
      <c r="AB26" s="158"/>
      <c r="AC26" s="158"/>
      <c r="AD26" s="158"/>
      <c r="AE26" s="132"/>
      <c r="AF26" s="132"/>
      <c r="AG26" s="132"/>
      <c r="AH26" s="132"/>
      <c r="AI26" s="132"/>
      <c r="AJ26" s="132"/>
    </row>
    <row r="27" spans="1:36" x14ac:dyDescent="0.25">
      <c r="A27" s="155">
        <v>22</v>
      </c>
      <c r="B27" s="156" t="s">
        <v>84</v>
      </c>
      <c r="C27" s="152">
        <f>'[1]Hasil Pretest'!L54</f>
        <v>0.38730158730158726</v>
      </c>
      <c r="D27" s="152">
        <f>'[1]Hasil Pretest'!L74</f>
        <v>0.34343434343434343</v>
      </c>
      <c r="E27" s="154">
        <f t="shared" si="0"/>
        <v>0.73073593073593068</v>
      </c>
      <c r="F27" s="154">
        <f t="shared" si="1"/>
        <v>0.15000251952632901</v>
      </c>
      <c r="G27" s="154">
        <f t="shared" si="1"/>
        <v>0.11794714825017855</v>
      </c>
      <c r="H27" s="154">
        <f t="shared" si="1"/>
        <v>0.53397500046850688</v>
      </c>
      <c r="L27" s="405"/>
      <c r="M27" s="405"/>
      <c r="N27" s="411" t="s">
        <v>35</v>
      </c>
      <c r="O27" s="411"/>
      <c r="P27" s="411"/>
      <c r="Q27" s="441"/>
      <c r="R27" s="411" t="s">
        <v>194</v>
      </c>
      <c r="S27" s="411"/>
      <c r="T27" s="411"/>
      <c r="U27" s="158"/>
      <c r="V27" s="158"/>
      <c r="W27" s="158"/>
      <c r="X27" s="158"/>
      <c r="Y27" s="158"/>
      <c r="Z27" s="158"/>
      <c r="AA27" s="158"/>
      <c r="AB27" s="158"/>
      <c r="AC27" s="158"/>
      <c r="AD27" s="158"/>
      <c r="AE27" s="132"/>
      <c r="AF27" s="132"/>
      <c r="AG27" s="132"/>
      <c r="AH27" s="132"/>
      <c r="AI27" s="132"/>
      <c r="AJ27" s="132"/>
    </row>
    <row r="28" spans="1:36" x14ac:dyDescent="0.25">
      <c r="A28" s="155">
        <v>23</v>
      </c>
      <c r="B28" s="156" t="s">
        <v>79</v>
      </c>
      <c r="C28" s="152">
        <f>'[1]Hasil Pretest'!L55</f>
        <v>0.41077441077441074</v>
      </c>
      <c r="D28" s="152">
        <f>'[1]Hasil Pretest'!L75</f>
        <v>0.40277777777777773</v>
      </c>
      <c r="E28" s="154">
        <f t="shared" si="0"/>
        <v>0.81355218855218847</v>
      </c>
      <c r="F28" s="154">
        <f t="shared" si="1"/>
        <v>0.16873561654706432</v>
      </c>
      <c r="G28" s="154">
        <f t="shared" si="1"/>
        <v>0.1622299382716049</v>
      </c>
      <c r="H28" s="154">
        <f t="shared" si="1"/>
        <v>0.66186716349805563</v>
      </c>
      <c r="L28" s="132"/>
      <c r="M28" s="132"/>
      <c r="N28" s="132"/>
      <c r="O28" s="132"/>
      <c r="P28" s="158"/>
      <c r="Q28" s="158"/>
      <c r="R28" s="158"/>
      <c r="S28" s="158"/>
      <c r="T28" s="158"/>
      <c r="U28" s="158"/>
      <c r="V28" s="158"/>
      <c r="W28" s="158"/>
      <c r="X28" s="158"/>
      <c r="Y28" s="158"/>
      <c r="Z28" s="158"/>
      <c r="AA28" s="158"/>
      <c r="AB28" s="158"/>
      <c r="AC28" s="158"/>
      <c r="AD28" s="132"/>
      <c r="AE28" s="132"/>
      <c r="AF28" s="132"/>
      <c r="AG28" s="132"/>
      <c r="AH28" s="132"/>
      <c r="AI28" s="132"/>
      <c r="AJ28" s="132"/>
    </row>
    <row r="29" spans="1:36" x14ac:dyDescent="0.25">
      <c r="A29" s="155">
        <v>24</v>
      </c>
      <c r="B29" s="156" t="s">
        <v>72</v>
      </c>
      <c r="C29" s="152">
        <f>'[1]Hasil Pretest'!L56</f>
        <v>0.45117845117845118</v>
      </c>
      <c r="D29" s="152">
        <f>'[1]Hasil Pretest'!L76</f>
        <v>0.46632996632996632</v>
      </c>
      <c r="E29" s="154">
        <f t="shared" si="0"/>
        <v>0.9175084175084175</v>
      </c>
      <c r="F29" s="154">
        <f t="shared" si="1"/>
        <v>0.20356199480778606</v>
      </c>
      <c r="G29" s="154">
        <f t="shared" si="1"/>
        <v>0.21746363749730752</v>
      </c>
      <c r="H29" s="154">
        <f t="shared" si="1"/>
        <v>0.84182169619880054</v>
      </c>
      <c r="L29" s="132"/>
      <c r="M29" s="132" t="s">
        <v>190</v>
      </c>
      <c r="N29" s="440">
        <f>X10</f>
        <v>10.213692351211565</v>
      </c>
      <c r="O29" s="440"/>
      <c r="P29" s="440"/>
      <c r="Q29" s="163" t="s">
        <v>193</v>
      </c>
      <c r="R29" s="440">
        <f>Z18</f>
        <v>10.198324115379638</v>
      </c>
      <c r="S29" s="440"/>
      <c r="T29" s="440"/>
      <c r="U29" s="163" t="s">
        <v>190</v>
      </c>
      <c r="V29" s="440">
        <f>N29-R29</f>
        <v>1.5368235831926924E-2</v>
      </c>
      <c r="W29" s="440"/>
      <c r="X29" s="440"/>
      <c r="Y29" s="158"/>
      <c r="Z29" s="158"/>
      <c r="AA29" s="158"/>
      <c r="AB29" s="158"/>
      <c r="AC29" s="158"/>
      <c r="AD29" s="132"/>
      <c r="AE29" s="132"/>
      <c r="AF29" s="132"/>
      <c r="AG29" s="132"/>
      <c r="AH29" s="132"/>
      <c r="AI29" s="132"/>
      <c r="AJ29" s="132"/>
    </row>
    <row r="30" spans="1:36" x14ac:dyDescent="0.25">
      <c r="A30" s="155">
        <v>25</v>
      </c>
      <c r="B30" s="156" t="s">
        <v>87</v>
      </c>
      <c r="C30" s="152">
        <f>'[1]Hasil Pretest'!L57</f>
        <v>0.4148148148148148</v>
      </c>
      <c r="D30" s="152">
        <f>'[1]Hasil Pretest'!L77</f>
        <v>0.35833333333333339</v>
      </c>
      <c r="E30" s="154">
        <f t="shared" si="0"/>
        <v>0.77314814814814814</v>
      </c>
      <c r="F30" s="154">
        <f t="shared" si="1"/>
        <v>0.17207133058984911</v>
      </c>
      <c r="G30" s="154">
        <f t="shared" si="1"/>
        <v>0.12840277777777781</v>
      </c>
      <c r="H30" s="154">
        <f t="shared" si="1"/>
        <v>0.59775805898491086</v>
      </c>
      <c r="L30" s="132"/>
      <c r="M30" s="132"/>
      <c r="N30" s="132"/>
      <c r="O30" s="132"/>
      <c r="P30" s="158"/>
      <c r="Q30" s="158"/>
      <c r="R30" s="158"/>
      <c r="S30" s="158"/>
      <c r="T30" s="158"/>
      <c r="U30" s="158"/>
      <c r="V30" s="158"/>
      <c r="W30" s="158"/>
      <c r="X30" s="158"/>
      <c r="Y30" s="158"/>
      <c r="Z30" s="158"/>
      <c r="AA30" s="158"/>
      <c r="AB30" s="158"/>
      <c r="AC30" s="158"/>
      <c r="AD30" s="132"/>
      <c r="AE30" s="132"/>
      <c r="AF30" s="132"/>
      <c r="AG30" s="132"/>
      <c r="AH30" s="132"/>
      <c r="AI30" s="132"/>
      <c r="AJ30" s="132"/>
    </row>
    <row r="31" spans="1:36" ht="18.75" x14ac:dyDescent="0.25">
      <c r="A31" s="155">
        <v>26</v>
      </c>
      <c r="B31" s="156" t="s">
        <v>86</v>
      </c>
      <c r="C31" s="152">
        <f>'[1]Hasil Pretest'!L58</f>
        <v>0.5</v>
      </c>
      <c r="D31" s="152">
        <f>'[1]Hasil Pretest'!L78</f>
        <v>0.47619047619047622</v>
      </c>
      <c r="E31" s="154">
        <f t="shared" si="0"/>
        <v>0.97619047619047628</v>
      </c>
      <c r="F31" s="154">
        <f t="shared" si="1"/>
        <v>0.25</v>
      </c>
      <c r="G31" s="154">
        <f t="shared" si="1"/>
        <v>0.22675736961451251</v>
      </c>
      <c r="H31" s="154">
        <f t="shared" si="1"/>
        <v>0.95294784580498881</v>
      </c>
      <c r="L31" s="405" t="s">
        <v>376</v>
      </c>
      <c r="M31" s="405" t="s">
        <v>190</v>
      </c>
      <c r="N31" s="405" t="s">
        <v>370</v>
      </c>
      <c r="O31" s="405"/>
      <c r="P31" s="405" t="s">
        <v>191</v>
      </c>
      <c r="Q31" s="413" t="s">
        <v>371</v>
      </c>
      <c r="R31" s="413"/>
      <c r="S31" s="413"/>
      <c r="T31" s="405" t="s">
        <v>193</v>
      </c>
      <c r="U31" s="413" t="s">
        <v>373</v>
      </c>
      <c r="V31" s="413"/>
      <c r="W31" s="413"/>
      <c r="X31" s="441" t="s">
        <v>193</v>
      </c>
      <c r="Y31" s="413" t="s">
        <v>375</v>
      </c>
      <c r="Z31" s="413"/>
      <c r="AA31" s="413"/>
      <c r="AB31" s="158"/>
      <c r="AC31" s="158"/>
      <c r="AD31" s="158"/>
      <c r="AE31" s="158"/>
      <c r="AF31" s="158"/>
      <c r="AG31" s="158"/>
      <c r="AH31" s="158"/>
      <c r="AI31" s="158"/>
      <c r="AJ31" s="158"/>
    </row>
    <row r="32" spans="1:36" x14ac:dyDescent="0.25">
      <c r="A32" s="155">
        <v>27</v>
      </c>
      <c r="B32" s="156" t="s">
        <v>88</v>
      </c>
      <c r="C32" s="152">
        <f>'[1]Hasil Pretest'!L59</f>
        <v>0.44814814814814818</v>
      </c>
      <c r="D32" s="152">
        <f>'[1]Hasil Pretest'!L79</f>
        <v>0.41111111111111115</v>
      </c>
      <c r="E32" s="154">
        <f t="shared" si="0"/>
        <v>0.85925925925925939</v>
      </c>
      <c r="F32" s="154">
        <f t="shared" si="1"/>
        <v>0.20083676268861458</v>
      </c>
      <c r="G32" s="154">
        <f t="shared" si="1"/>
        <v>0.16901234567901238</v>
      </c>
      <c r="H32" s="154">
        <f t="shared" si="1"/>
        <v>0.73832647462277112</v>
      </c>
      <c r="L32" s="405"/>
      <c r="M32" s="405"/>
      <c r="N32" s="405"/>
      <c r="O32" s="405"/>
      <c r="P32" s="405"/>
      <c r="Q32" s="411" t="s">
        <v>194</v>
      </c>
      <c r="R32" s="411"/>
      <c r="S32" s="411"/>
      <c r="T32" s="405"/>
      <c r="U32" s="411" t="s">
        <v>40</v>
      </c>
      <c r="V32" s="411"/>
      <c r="W32" s="411"/>
      <c r="X32" s="441"/>
      <c r="Y32" s="411" t="s">
        <v>35</v>
      </c>
      <c r="Z32" s="411"/>
      <c r="AA32" s="411"/>
      <c r="AB32" s="158"/>
      <c r="AC32" s="158"/>
      <c r="AD32" s="158"/>
      <c r="AE32" s="158"/>
      <c r="AF32" s="158"/>
      <c r="AG32" s="158"/>
      <c r="AH32" s="158"/>
      <c r="AI32" s="158"/>
      <c r="AJ32" s="158"/>
    </row>
    <row r="33" spans="1:36" x14ac:dyDescent="0.25">
      <c r="A33" s="155">
        <v>28</v>
      </c>
      <c r="B33" s="156" t="s">
        <v>85</v>
      </c>
      <c r="C33" s="152">
        <f>'[1]Hasil Pretest'!L60</f>
        <v>0.46632996632996632</v>
      </c>
      <c r="D33" s="152">
        <f>'[1]Hasil Pretest'!L80</f>
        <v>0.43602693602693599</v>
      </c>
      <c r="E33" s="154">
        <f t="shared" si="0"/>
        <v>0.90235690235690225</v>
      </c>
      <c r="F33" s="154">
        <f t="shared" si="1"/>
        <v>0.21746363749730752</v>
      </c>
      <c r="G33" s="154">
        <f t="shared" si="1"/>
        <v>0.19011948894103772</v>
      </c>
      <c r="H33" s="154">
        <f t="shared" si="1"/>
        <v>0.814247979231144</v>
      </c>
      <c r="L33" s="132"/>
      <c r="M33" s="132"/>
      <c r="N33" s="132"/>
      <c r="O33" s="132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32"/>
      <c r="AE33" s="132"/>
      <c r="AF33" s="132"/>
      <c r="AG33" s="132"/>
      <c r="AH33" s="132"/>
      <c r="AI33" s="132"/>
      <c r="AJ33" s="132"/>
    </row>
    <row r="34" spans="1:36" x14ac:dyDescent="0.25">
      <c r="A34" s="155">
        <v>29</v>
      </c>
      <c r="B34" s="156" t="s">
        <v>83</v>
      </c>
      <c r="C34" s="152">
        <f>'[1]Hasil Pretest'!L61</f>
        <v>0.48717948717948717</v>
      </c>
      <c r="D34" s="152">
        <f>'[1]Hasil Pretest'!L81</f>
        <v>0.46153846153846151</v>
      </c>
      <c r="E34" s="154">
        <f t="shared" si="0"/>
        <v>0.94871794871794868</v>
      </c>
      <c r="F34" s="154">
        <f t="shared" si="1"/>
        <v>0.23734385272846811</v>
      </c>
      <c r="G34" s="154">
        <f t="shared" si="1"/>
        <v>0.21301775147928992</v>
      </c>
      <c r="H34" s="154">
        <f t="shared" si="1"/>
        <v>0.90006574621959234</v>
      </c>
      <c r="L34" s="132"/>
      <c r="M34" s="132" t="s">
        <v>190</v>
      </c>
      <c r="N34" s="404">
        <f>D40</f>
        <v>10.346620267740512</v>
      </c>
      <c r="O34" s="440"/>
      <c r="P34" s="440"/>
      <c r="Q34" s="163" t="s">
        <v>191</v>
      </c>
      <c r="R34" s="440">
        <f>Z18</f>
        <v>10.198324115379638</v>
      </c>
      <c r="S34" s="440"/>
      <c r="T34" s="440"/>
      <c r="U34" s="163" t="s">
        <v>193</v>
      </c>
      <c r="V34" s="440">
        <f>T7</f>
        <v>10.322733148606385</v>
      </c>
      <c r="W34" s="440"/>
      <c r="X34" s="440"/>
      <c r="Y34" s="163" t="s">
        <v>193</v>
      </c>
      <c r="Z34" s="440">
        <f>X10</f>
        <v>10.213692351211565</v>
      </c>
      <c r="AA34" s="440"/>
      <c r="AB34" s="440"/>
      <c r="AC34" s="163" t="s">
        <v>190</v>
      </c>
      <c r="AD34" s="440">
        <f>N34+R34-V34-Z34</f>
        <v>8.5188833021998533E-3</v>
      </c>
      <c r="AE34" s="440"/>
      <c r="AF34" s="440"/>
      <c r="AG34" s="132"/>
      <c r="AH34" s="132"/>
      <c r="AI34" s="132"/>
      <c r="AJ34" s="132"/>
    </row>
    <row r="35" spans="1:36" x14ac:dyDescent="0.25">
      <c r="A35" s="155">
        <v>30</v>
      </c>
      <c r="B35" s="156" t="s">
        <v>76</v>
      </c>
      <c r="C35" s="152">
        <f>'[1]Hasil Pretest'!L62</f>
        <v>0.42466329966329969</v>
      </c>
      <c r="D35" s="152">
        <f>'[1]Hasil Pretest'!L82</f>
        <v>0.41540404040404039</v>
      </c>
      <c r="E35" s="154">
        <f t="shared" si="0"/>
        <v>0.84006734006734007</v>
      </c>
      <c r="F35" s="154">
        <f t="shared" si="1"/>
        <v>0.18033891808092148</v>
      </c>
      <c r="G35" s="154">
        <f t="shared" si="1"/>
        <v>0.17256051678400161</v>
      </c>
      <c r="H35" s="154">
        <f t="shared" si="1"/>
        <v>0.70571313584781603</v>
      </c>
      <c r="L35" s="132"/>
      <c r="M35" s="132"/>
      <c r="N35" s="132"/>
      <c r="O35" s="132"/>
      <c r="P35" s="158"/>
      <c r="Q35" s="158"/>
      <c r="R35" s="158"/>
      <c r="S35" s="158"/>
      <c r="T35" s="158"/>
      <c r="U35" s="158"/>
      <c r="V35" s="158"/>
      <c r="W35" s="158"/>
      <c r="X35" s="158"/>
      <c r="Y35" s="158"/>
      <c r="Z35" s="158"/>
      <c r="AA35" s="158"/>
      <c r="AB35" s="158"/>
      <c r="AC35" s="158"/>
      <c r="AD35" s="132"/>
      <c r="AE35" s="132"/>
      <c r="AF35" s="132"/>
      <c r="AG35" s="132"/>
      <c r="AH35" s="132"/>
      <c r="AI35" s="132"/>
      <c r="AJ35" s="132"/>
    </row>
    <row r="36" spans="1:36" ht="18.75" x14ac:dyDescent="0.35">
      <c r="A36" s="155"/>
      <c r="B36" s="153"/>
      <c r="C36" s="152">
        <f t="shared" ref="C36:H36" si="2">SUM(C6:C35)</f>
        <v>12.848429348429347</v>
      </c>
      <c r="D36" s="152">
        <f t="shared" si="2"/>
        <v>11.888172013172014</v>
      </c>
      <c r="E36" s="152">
        <f t="shared" si="2"/>
        <v>24.736601361601366</v>
      </c>
      <c r="F36" s="152">
        <f t="shared" si="2"/>
        <v>5.5496195188804425</v>
      </c>
      <c r="G36" s="152">
        <f t="shared" si="2"/>
        <v>4.7970007488600697</v>
      </c>
      <c r="H36" s="152">
        <f t="shared" si="2"/>
        <v>20.645466297212771</v>
      </c>
      <c r="L36" s="132"/>
      <c r="M36" s="135" t="s">
        <v>377</v>
      </c>
      <c r="N36" s="438">
        <f>V24</f>
        <v>0.12440903322674757</v>
      </c>
      <c r="O36" s="438"/>
      <c r="P36" s="438"/>
      <c r="Q36" s="158"/>
      <c r="R36" s="158"/>
      <c r="S36" s="158"/>
      <c r="T36" s="158"/>
      <c r="U36" s="158"/>
      <c r="V36" s="158"/>
      <c r="W36" s="158"/>
      <c r="X36" s="158"/>
      <c r="Y36" s="158"/>
      <c r="Z36" s="158"/>
      <c r="AA36" s="158"/>
      <c r="AB36" s="158"/>
      <c r="AC36" s="158"/>
      <c r="AD36" s="132"/>
      <c r="AE36" s="132"/>
      <c r="AF36" s="132"/>
      <c r="AG36" s="132"/>
      <c r="AH36" s="132"/>
      <c r="AI36" s="132"/>
      <c r="AJ36" s="132"/>
    </row>
    <row r="37" spans="1:36" ht="20.25" x14ac:dyDescent="0.35">
      <c r="A37" s="153"/>
      <c r="B37" s="153"/>
      <c r="C37" s="164" t="s">
        <v>378</v>
      </c>
      <c r="D37" s="164" t="s">
        <v>378</v>
      </c>
      <c r="E37" s="164" t="s">
        <v>379</v>
      </c>
      <c r="F37" s="164" t="s">
        <v>380</v>
      </c>
      <c r="G37" s="164" t="s">
        <v>381</v>
      </c>
      <c r="H37" s="164" t="s">
        <v>382</v>
      </c>
      <c r="L37" s="132"/>
      <c r="M37" s="135" t="s">
        <v>383</v>
      </c>
      <c r="N37" s="438">
        <f>V29</f>
        <v>1.5368235831926924E-2</v>
      </c>
      <c r="O37" s="438"/>
      <c r="P37" s="43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32"/>
      <c r="AE37" s="132"/>
      <c r="AF37" s="132"/>
      <c r="AG37" s="132"/>
      <c r="AH37" s="132"/>
      <c r="AI37" s="132"/>
      <c r="AJ37" s="132"/>
    </row>
    <row r="38" spans="1:36" ht="18.75" x14ac:dyDescent="0.35">
      <c r="L38" s="165"/>
      <c r="M38" s="166" t="s">
        <v>384</v>
      </c>
      <c r="N38" s="439">
        <f>AD34</f>
        <v>8.5188833021998533E-3</v>
      </c>
      <c r="O38" s="439"/>
      <c r="P38" s="439"/>
      <c r="Q38" s="157"/>
      <c r="R38" s="157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  <c r="AD38" s="132"/>
      <c r="AE38" s="132"/>
      <c r="AF38" s="132"/>
      <c r="AG38" s="132"/>
      <c r="AH38" s="132"/>
      <c r="AI38" s="132"/>
      <c r="AJ38" s="132"/>
    </row>
    <row r="39" spans="1:36" ht="18.75" x14ac:dyDescent="0.35">
      <c r="C39" s="164" t="s">
        <v>363</v>
      </c>
      <c r="D39" s="152">
        <f>C36+D36</f>
        <v>24.736601361601359</v>
      </c>
      <c r="L39" s="132"/>
      <c r="M39" s="135" t="s">
        <v>385</v>
      </c>
      <c r="N39" s="438">
        <f>SUM(N36:P38)</f>
        <v>0.14829615236087434</v>
      </c>
      <c r="O39" s="438"/>
      <c r="P39" s="438"/>
      <c r="Q39" s="158"/>
      <c r="R39" s="158"/>
      <c r="S39" s="158"/>
      <c r="T39" s="158"/>
      <c r="U39" s="158"/>
      <c r="V39" s="158"/>
      <c r="W39" s="158"/>
      <c r="X39" s="158"/>
      <c r="Y39" s="158"/>
      <c r="Z39" s="158"/>
      <c r="AA39" s="158"/>
      <c r="AB39" s="158"/>
      <c r="AC39" s="158"/>
      <c r="AD39" s="132"/>
      <c r="AE39" s="132"/>
      <c r="AF39" s="132"/>
      <c r="AG39" s="132"/>
      <c r="AH39" s="132"/>
      <c r="AI39" s="132"/>
      <c r="AJ39" s="132"/>
    </row>
    <row r="40" spans="1:36" ht="18.75" x14ac:dyDescent="0.25">
      <c r="C40" s="164" t="s">
        <v>370</v>
      </c>
      <c r="D40" s="152">
        <f>F36+G36</f>
        <v>10.346620267740512</v>
      </c>
      <c r="L40" s="132"/>
      <c r="M40" s="132"/>
      <c r="N40" s="132"/>
      <c r="O40" s="132"/>
      <c r="P40" s="158"/>
      <c r="Q40" s="158"/>
      <c r="R40" s="158"/>
      <c r="S40" s="158"/>
      <c r="T40" s="158"/>
      <c r="U40" s="158"/>
      <c r="V40" s="158"/>
      <c r="W40" s="158"/>
      <c r="X40" s="158"/>
      <c r="Y40" s="158"/>
      <c r="Z40" s="158"/>
      <c r="AA40" s="158"/>
      <c r="AB40" s="158"/>
      <c r="AC40" s="158"/>
      <c r="AD40" s="132"/>
      <c r="AE40" s="132"/>
      <c r="AF40" s="132"/>
      <c r="AG40" s="132"/>
      <c r="AH40" s="132"/>
      <c r="AI40" s="132"/>
      <c r="AJ40" s="132"/>
    </row>
    <row r="41" spans="1:36" x14ac:dyDescent="0.25">
      <c r="L41" s="134" t="s">
        <v>195</v>
      </c>
      <c r="M41" s="134"/>
      <c r="N41" s="137"/>
      <c r="O41" s="137"/>
      <c r="P41" s="158"/>
      <c r="Q41" s="158"/>
      <c r="R41" s="158"/>
      <c r="S41" s="158"/>
      <c r="T41" s="158"/>
      <c r="U41" s="158"/>
      <c r="V41" s="158"/>
      <c r="W41" s="158"/>
      <c r="X41" s="158"/>
      <c r="Y41" s="158"/>
      <c r="Z41" s="158"/>
      <c r="AA41" s="158"/>
      <c r="AB41" s="158"/>
      <c r="AC41" s="158"/>
      <c r="AD41" s="132"/>
      <c r="AE41" s="132"/>
      <c r="AF41" s="132"/>
      <c r="AG41" s="132"/>
      <c r="AH41" s="132"/>
      <c r="AI41" s="132"/>
      <c r="AJ41" s="132"/>
    </row>
    <row r="42" spans="1:36" x14ac:dyDescent="0.25">
      <c r="L42" s="132"/>
      <c r="M42" s="132"/>
      <c r="N42" s="132"/>
      <c r="O42" s="132"/>
      <c r="P42" s="158"/>
      <c r="Q42" s="158"/>
      <c r="R42" s="158"/>
      <c r="S42" s="158"/>
      <c r="T42" s="158"/>
      <c r="U42" s="158"/>
      <c r="V42" s="158"/>
      <c r="W42" s="158"/>
      <c r="X42" s="158"/>
      <c r="Y42" s="158"/>
      <c r="Z42" s="158"/>
      <c r="AA42" s="158"/>
      <c r="AB42" s="158"/>
      <c r="AC42" s="158"/>
      <c r="AD42" s="132"/>
      <c r="AE42" s="132"/>
      <c r="AF42" s="132"/>
      <c r="AG42" s="132"/>
      <c r="AH42" s="132"/>
      <c r="AI42" s="132"/>
      <c r="AJ42" s="132"/>
    </row>
    <row r="43" spans="1:36" x14ac:dyDescent="0.25">
      <c r="L43" s="134"/>
      <c r="M43" s="167" t="s">
        <v>196</v>
      </c>
      <c r="N43" s="137"/>
      <c r="O43" s="137"/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  <c r="AA43" s="158"/>
      <c r="AB43" s="158"/>
      <c r="AC43" s="158"/>
      <c r="AD43" s="132"/>
      <c r="AE43" s="132"/>
      <c r="AF43" s="132"/>
      <c r="AG43" s="132"/>
      <c r="AH43" s="132"/>
      <c r="AI43" s="132"/>
      <c r="AJ43" s="132"/>
    </row>
    <row r="44" spans="1:36" ht="22.5" customHeight="1" x14ac:dyDescent="0.25">
      <c r="L44" s="132"/>
      <c r="M44" s="434" t="s">
        <v>197</v>
      </c>
      <c r="N44" s="435"/>
      <c r="O44" s="436"/>
      <c r="P44" s="434" t="s">
        <v>198</v>
      </c>
      <c r="Q44" s="436"/>
      <c r="R44" s="434" t="s">
        <v>199</v>
      </c>
      <c r="S44" s="435"/>
      <c r="T44" s="436"/>
      <c r="U44" s="434" t="s">
        <v>200</v>
      </c>
      <c r="V44" s="435"/>
      <c r="W44" s="436"/>
      <c r="X44" s="168"/>
      <c r="Y44" s="168"/>
      <c r="Z44" s="158"/>
      <c r="AA44" s="158"/>
      <c r="AB44" s="158"/>
      <c r="AC44" s="158"/>
      <c r="AD44" s="158"/>
      <c r="AE44" s="132"/>
      <c r="AF44" s="132"/>
      <c r="AG44" s="132"/>
      <c r="AH44" s="132"/>
      <c r="AI44" s="132"/>
      <c r="AJ44" s="132"/>
    </row>
    <row r="45" spans="1:36" x14ac:dyDescent="0.25">
      <c r="L45" s="132"/>
      <c r="M45" s="416" t="s">
        <v>201</v>
      </c>
      <c r="N45" s="417"/>
      <c r="O45" s="418"/>
      <c r="P45" s="422" t="s">
        <v>202</v>
      </c>
      <c r="Q45" s="423"/>
      <c r="R45" s="432"/>
      <c r="S45" s="437"/>
      <c r="T45" s="433"/>
      <c r="U45" s="432"/>
      <c r="V45" s="437"/>
      <c r="W45" s="433"/>
      <c r="X45" s="169"/>
      <c r="Y45" s="169"/>
      <c r="Z45" s="158"/>
      <c r="AA45" s="158"/>
      <c r="AB45" s="158"/>
      <c r="AC45" s="158"/>
      <c r="AD45" s="158"/>
      <c r="AE45" s="132"/>
      <c r="AF45" s="132"/>
      <c r="AG45" s="132"/>
      <c r="AH45" s="132"/>
      <c r="AI45" s="132"/>
      <c r="AJ45" s="132"/>
    </row>
    <row r="46" spans="1:36" x14ac:dyDescent="0.25">
      <c r="L46" s="132"/>
      <c r="M46" s="419"/>
      <c r="N46" s="420"/>
      <c r="O46" s="421"/>
      <c r="P46" s="427">
        <f>A35-1</f>
        <v>29</v>
      </c>
      <c r="Q46" s="428"/>
      <c r="R46" s="429">
        <f>N36</f>
        <v>0.12440903322674757</v>
      </c>
      <c r="S46" s="430"/>
      <c r="T46" s="431"/>
      <c r="U46" s="429">
        <f>R46/P46</f>
        <v>4.2899666629912956E-3</v>
      </c>
      <c r="V46" s="430"/>
      <c r="W46" s="431"/>
      <c r="X46" s="169"/>
      <c r="Y46" s="169"/>
      <c r="Z46" s="158"/>
      <c r="AA46" s="158"/>
      <c r="AB46" s="158"/>
      <c r="AC46" s="158"/>
      <c r="AD46" s="158"/>
      <c r="AE46" s="132"/>
      <c r="AF46" s="132"/>
      <c r="AG46" s="132"/>
      <c r="AH46" s="132"/>
      <c r="AI46" s="132"/>
      <c r="AJ46" s="132"/>
    </row>
    <row r="47" spans="1:36" x14ac:dyDescent="0.25">
      <c r="L47" s="132"/>
      <c r="M47" s="416" t="s">
        <v>203</v>
      </c>
      <c r="N47" s="417"/>
      <c r="O47" s="418"/>
      <c r="P47" s="422" t="s">
        <v>204</v>
      </c>
      <c r="Q47" s="423"/>
      <c r="R47" s="424"/>
      <c r="S47" s="425"/>
      <c r="T47" s="426"/>
      <c r="U47" s="424"/>
      <c r="V47" s="425"/>
      <c r="W47" s="426"/>
      <c r="X47" s="170"/>
      <c r="Y47" s="170"/>
      <c r="Z47" s="158"/>
      <c r="AA47" s="158"/>
      <c r="AB47" s="158"/>
      <c r="AC47" s="158"/>
      <c r="AD47" s="158"/>
      <c r="AE47" s="132"/>
      <c r="AF47" s="132"/>
      <c r="AG47" s="132"/>
      <c r="AH47" s="132"/>
      <c r="AI47" s="132"/>
      <c r="AJ47" s="132"/>
    </row>
    <row r="48" spans="1:36" x14ac:dyDescent="0.25">
      <c r="L48" s="132"/>
      <c r="M48" s="419"/>
      <c r="N48" s="420"/>
      <c r="O48" s="421"/>
      <c r="P48" s="427">
        <f>P8-1</f>
        <v>1</v>
      </c>
      <c r="Q48" s="428"/>
      <c r="R48" s="429">
        <f>N37</f>
        <v>1.5368235831926924E-2</v>
      </c>
      <c r="S48" s="430"/>
      <c r="T48" s="431"/>
      <c r="U48" s="429">
        <f>R48/P48</f>
        <v>1.5368235831926924E-2</v>
      </c>
      <c r="V48" s="430"/>
      <c r="W48" s="431"/>
      <c r="X48" s="170"/>
      <c r="Y48" s="170"/>
      <c r="Z48" s="158"/>
      <c r="AA48" s="158"/>
      <c r="AB48" s="158"/>
      <c r="AC48" s="158"/>
      <c r="AD48" s="158"/>
      <c r="AE48" s="132"/>
      <c r="AF48" s="132"/>
      <c r="AG48" s="132"/>
      <c r="AH48" s="132"/>
      <c r="AI48" s="132"/>
      <c r="AJ48" s="132"/>
    </row>
    <row r="49" spans="12:36" x14ac:dyDescent="0.25">
      <c r="L49" s="132"/>
      <c r="M49" s="416" t="s">
        <v>205</v>
      </c>
      <c r="N49" s="417"/>
      <c r="O49" s="418"/>
      <c r="P49" s="432" t="s">
        <v>206</v>
      </c>
      <c r="Q49" s="433"/>
      <c r="R49" s="424"/>
      <c r="S49" s="425"/>
      <c r="T49" s="426"/>
      <c r="U49" s="424"/>
      <c r="V49" s="425"/>
      <c r="W49" s="426"/>
      <c r="X49" s="170"/>
      <c r="Y49" s="170"/>
      <c r="Z49" s="158"/>
      <c r="AA49" s="158"/>
      <c r="AB49" s="158"/>
      <c r="AC49" s="158"/>
      <c r="AD49" s="158"/>
      <c r="AE49" s="132"/>
      <c r="AF49" s="132"/>
      <c r="AG49" s="132"/>
      <c r="AH49" s="132"/>
      <c r="AI49" s="132"/>
      <c r="AJ49" s="132"/>
    </row>
    <row r="50" spans="12:36" x14ac:dyDescent="0.25">
      <c r="L50" s="132"/>
      <c r="M50" s="419"/>
      <c r="N50" s="420"/>
      <c r="O50" s="421"/>
      <c r="P50" s="427">
        <f>P48*P46</f>
        <v>29</v>
      </c>
      <c r="Q50" s="428"/>
      <c r="R50" s="429">
        <f>N38</f>
        <v>8.5188833021998533E-3</v>
      </c>
      <c r="S50" s="430"/>
      <c r="T50" s="431"/>
      <c r="U50" s="429">
        <f>R50/P50</f>
        <v>2.9375459662758113E-4</v>
      </c>
      <c r="V50" s="430"/>
      <c r="W50" s="431"/>
      <c r="X50" s="170"/>
      <c r="Y50" s="170"/>
      <c r="Z50" s="158"/>
      <c r="AA50" s="158"/>
      <c r="AB50" s="158"/>
      <c r="AC50" s="158"/>
      <c r="AD50" s="158"/>
      <c r="AE50" s="132"/>
      <c r="AF50" s="132"/>
      <c r="AG50" s="132"/>
      <c r="AH50" s="132"/>
      <c r="AI50" s="132"/>
      <c r="AJ50" s="132"/>
    </row>
    <row r="51" spans="12:36" x14ac:dyDescent="0.25">
      <c r="L51" s="132"/>
      <c r="M51" s="416" t="s">
        <v>207</v>
      </c>
      <c r="N51" s="417"/>
      <c r="O51" s="418"/>
      <c r="P51" s="422" t="s">
        <v>208</v>
      </c>
      <c r="Q51" s="423"/>
      <c r="R51" s="424"/>
      <c r="S51" s="425"/>
      <c r="T51" s="426"/>
      <c r="U51" s="424"/>
      <c r="V51" s="425"/>
      <c r="W51" s="426"/>
      <c r="X51" s="170"/>
      <c r="Y51" s="170"/>
      <c r="Z51" s="158"/>
      <c r="AA51" s="158"/>
      <c r="AB51" s="158"/>
      <c r="AC51" s="158"/>
      <c r="AD51" s="158"/>
      <c r="AE51" s="132"/>
      <c r="AF51" s="132"/>
      <c r="AG51" s="132"/>
      <c r="AH51" s="132"/>
      <c r="AI51" s="132"/>
      <c r="AJ51" s="132"/>
    </row>
    <row r="52" spans="12:36" x14ac:dyDescent="0.25">
      <c r="L52" s="132"/>
      <c r="M52" s="419"/>
      <c r="N52" s="420"/>
      <c r="O52" s="421"/>
      <c r="P52" s="427">
        <f>(R19*T19)-1</f>
        <v>59</v>
      </c>
      <c r="Q52" s="428"/>
      <c r="R52" s="429">
        <f>SUM(R46:T50)</f>
        <v>0.14829615236087434</v>
      </c>
      <c r="S52" s="430"/>
      <c r="T52" s="431"/>
      <c r="U52" s="429"/>
      <c r="V52" s="430"/>
      <c r="W52" s="431"/>
      <c r="X52" s="158"/>
      <c r="Y52" s="158"/>
      <c r="Z52" s="158"/>
      <c r="AA52" s="158"/>
      <c r="AB52" s="158"/>
      <c r="AC52" s="158"/>
      <c r="AD52" s="132"/>
      <c r="AE52" s="132"/>
      <c r="AF52" s="132"/>
      <c r="AG52" s="132"/>
      <c r="AH52" s="132"/>
      <c r="AI52" s="132"/>
      <c r="AJ52" s="132"/>
    </row>
    <row r="53" spans="12:36" x14ac:dyDescent="0.25">
      <c r="L53" s="132"/>
      <c r="M53" s="132"/>
      <c r="N53" s="132"/>
      <c r="O53" s="132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Z53" s="158"/>
      <c r="AA53" s="158"/>
      <c r="AB53" s="158"/>
      <c r="AC53" s="158"/>
      <c r="AD53" s="132"/>
      <c r="AE53" s="132"/>
      <c r="AF53" s="132"/>
      <c r="AG53" s="132"/>
      <c r="AH53" s="132"/>
      <c r="AI53" s="132"/>
      <c r="AJ53" s="132"/>
    </row>
    <row r="54" spans="12:36" x14ac:dyDescent="0.25">
      <c r="L54" s="132" t="s">
        <v>209</v>
      </c>
      <c r="M54" s="135"/>
      <c r="N54" s="135"/>
      <c r="O54" s="135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Z54" s="158"/>
      <c r="AA54" s="158"/>
      <c r="AB54" s="158"/>
      <c r="AC54" s="158"/>
      <c r="AD54" s="132"/>
      <c r="AE54" s="132"/>
      <c r="AF54" s="132"/>
      <c r="AG54" s="132"/>
      <c r="AH54" s="132"/>
      <c r="AI54" s="132"/>
      <c r="AJ54" s="132"/>
    </row>
    <row r="55" spans="12:36" x14ac:dyDescent="0.25">
      <c r="L55" s="132"/>
      <c r="M55" s="132"/>
      <c r="N55" s="132"/>
      <c r="O55" s="132"/>
      <c r="P55" s="132"/>
      <c r="Q55" s="132"/>
      <c r="R55" s="132"/>
      <c r="S55" s="132"/>
      <c r="T55" s="132"/>
      <c r="U55" s="132"/>
      <c r="V55" s="132"/>
      <c r="W55" s="132"/>
      <c r="X55" s="132"/>
      <c r="Y55" s="132"/>
      <c r="Z55" s="132"/>
      <c r="AA55" s="132"/>
      <c r="AB55" s="132"/>
      <c r="AC55" s="132"/>
      <c r="AD55" s="132"/>
      <c r="AE55" s="132"/>
      <c r="AF55" s="132"/>
      <c r="AG55" s="132"/>
      <c r="AH55" s="132"/>
      <c r="AI55" s="132"/>
      <c r="AJ55" s="132"/>
    </row>
    <row r="56" spans="12:36" x14ac:dyDescent="0.25">
      <c r="L56" s="405" t="s">
        <v>210</v>
      </c>
      <c r="M56" s="405" t="s">
        <v>190</v>
      </c>
      <c r="N56" s="413" t="s">
        <v>211</v>
      </c>
      <c r="O56" s="413"/>
      <c r="P56" s="413"/>
      <c r="Q56" s="158"/>
      <c r="R56" s="158"/>
      <c r="S56" s="158"/>
      <c r="T56" s="158"/>
      <c r="U56" s="158"/>
      <c r="V56" s="158"/>
      <c r="W56" s="158"/>
      <c r="X56" s="158"/>
      <c r="Y56" s="158"/>
      <c r="Z56" s="158"/>
      <c r="AA56" s="132"/>
      <c r="AB56" s="132"/>
      <c r="AC56" s="132"/>
      <c r="AD56" s="132"/>
      <c r="AE56" s="132"/>
      <c r="AF56" s="132"/>
      <c r="AG56" s="132"/>
      <c r="AH56" s="132"/>
      <c r="AI56" s="132"/>
      <c r="AJ56" s="132"/>
    </row>
    <row r="57" spans="12:36" x14ac:dyDescent="0.25">
      <c r="L57" s="405"/>
      <c r="M57" s="405"/>
      <c r="N57" s="411" t="s">
        <v>212</v>
      </c>
      <c r="O57" s="411"/>
      <c r="P57" s="411"/>
      <c r="Q57" s="158"/>
      <c r="R57" s="158"/>
      <c r="S57" s="158"/>
      <c r="T57" s="158"/>
      <c r="U57" s="158"/>
      <c r="V57" s="158"/>
      <c r="W57" s="158"/>
      <c r="X57" s="158"/>
      <c r="Y57" s="158"/>
      <c r="Z57" s="158"/>
      <c r="AA57" s="132"/>
      <c r="AB57" s="132"/>
      <c r="AC57" s="132"/>
      <c r="AD57" s="132"/>
      <c r="AE57" s="132"/>
      <c r="AF57" s="132"/>
      <c r="AG57" s="132"/>
      <c r="AH57" s="132"/>
      <c r="AI57" s="132"/>
      <c r="AJ57" s="132"/>
    </row>
    <row r="58" spans="12:36" x14ac:dyDescent="0.25">
      <c r="L58" s="132"/>
      <c r="M58" s="132"/>
      <c r="N58" s="132"/>
      <c r="O58" s="132"/>
      <c r="P58" s="158"/>
      <c r="Q58" s="158"/>
      <c r="R58" s="158"/>
      <c r="S58" s="158"/>
      <c r="T58" s="158"/>
      <c r="U58" s="158"/>
      <c r="V58" s="158"/>
      <c r="W58" s="158"/>
      <c r="X58" s="158"/>
      <c r="Y58" s="158"/>
      <c r="Z58" s="158"/>
      <c r="AA58" s="158"/>
      <c r="AB58" s="158"/>
      <c r="AC58" s="158"/>
      <c r="AD58" s="132"/>
      <c r="AE58" s="132"/>
      <c r="AF58" s="132"/>
      <c r="AG58" s="132"/>
      <c r="AH58" s="132"/>
      <c r="AI58" s="132"/>
      <c r="AJ58" s="132"/>
    </row>
    <row r="59" spans="12:36" x14ac:dyDescent="0.25">
      <c r="L59" s="405" t="s">
        <v>213</v>
      </c>
      <c r="M59" s="405" t="s">
        <v>190</v>
      </c>
      <c r="N59" s="413" t="s">
        <v>214</v>
      </c>
      <c r="O59" s="413"/>
      <c r="P59" s="413"/>
      <c r="Q59" s="158"/>
      <c r="R59" s="158"/>
      <c r="S59" s="158"/>
      <c r="T59" s="158"/>
      <c r="U59" s="158"/>
      <c r="V59" s="158"/>
      <c r="W59" s="158"/>
      <c r="X59" s="158"/>
      <c r="Y59" s="158"/>
      <c r="Z59" s="158"/>
      <c r="AA59" s="158"/>
      <c r="AB59" s="158"/>
      <c r="AC59" s="158"/>
      <c r="AD59" s="132"/>
      <c r="AE59" s="132"/>
      <c r="AF59" s="132"/>
      <c r="AG59" s="132"/>
      <c r="AH59" s="132"/>
      <c r="AI59" s="132"/>
      <c r="AJ59" s="132"/>
    </row>
    <row r="60" spans="12:36" x14ac:dyDescent="0.25">
      <c r="L60" s="405"/>
      <c r="M60" s="405"/>
      <c r="N60" s="411" t="s">
        <v>212</v>
      </c>
      <c r="O60" s="411"/>
      <c r="P60" s="411"/>
      <c r="Q60" s="135"/>
      <c r="R60" s="135"/>
      <c r="S60" s="158"/>
      <c r="T60" s="158"/>
      <c r="U60" s="158"/>
      <c r="V60" s="137"/>
      <c r="W60" s="137"/>
      <c r="X60" s="137"/>
      <c r="Y60" s="158"/>
      <c r="Z60" s="158"/>
      <c r="AA60" s="158"/>
      <c r="AB60" s="158"/>
      <c r="AC60" s="158"/>
      <c r="AD60" s="132"/>
      <c r="AE60" s="132"/>
      <c r="AF60" s="132"/>
      <c r="AG60" s="132"/>
      <c r="AH60" s="132"/>
      <c r="AI60" s="132"/>
      <c r="AJ60" s="132"/>
    </row>
    <row r="61" spans="12:36" x14ac:dyDescent="0.25">
      <c r="L61" s="132"/>
      <c r="M61" s="132"/>
      <c r="N61" s="132"/>
      <c r="O61" s="132"/>
      <c r="P61" s="158"/>
      <c r="Q61" s="158"/>
      <c r="R61" s="158"/>
      <c r="S61" s="158"/>
      <c r="T61" s="158"/>
      <c r="U61" s="158"/>
      <c r="V61" s="158"/>
      <c r="W61" s="158"/>
      <c r="X61" s="158"/>
      <c r="Y61" s="158"/>
      <c r="Z61" s="158"/>
      <c r="AA61" s="158"/>
      <c r="AB61" s="158"/>
      <c r="AC61" s="158"/>
      <c r="AD61" s="132"/>
      <c r="AE61" s="132"/>
      <c r="AF61" s="132"/>
      <c r="AG61" s="132"/>
      <c r="AH61" s="132"/>
      <c r="AI61" s="132"/>
      <c r="AJ61" s="132"/>
    </row>
    <row r="62" spans="12:36" x14ac:dyDescent="0.25">
      <c r="L62" s="132"/>
      <c r="M62" s="405" t="s">
        <v>190</v>
      </c>
      <c r="N62" s="415">
        <f>R48</f>
        <v>1.5368235831926924E-2</v>
      </c>
      <c r="O62" s="413"/>
      <c r="P62" s="413"/>
      <c r="Q62" s="160" t="s">
        <v>191</v>
      </c>
      <c r="R62" s="415">
        <f>R50</f>
        <v>8.5188833021998533E-3</v>
      </c>
      <c r="S62" s="413"/>
      <c r="T62" s="413"/>
      <c r="U62" s="405" t="s">
        <v>190</v>
      </c>
      <c r="V62" s="415">
        <f>N62+R62</f>
        <v>2.3887119134126777E-2</v>
      </c>
      <c r="W62" s="413"/>
      <c r="X62" s="413"/>
      <c r="Y62" s="405" t="s">
        <v>190</v>
      </c>
      <c r="Z62" s="408">
        <f>V62/V63</f>
        <v>7.962373044708926E-4</v>
      </c>
      <c r="AA62" s="408"/>
      <c r="AB62" s="408"/>
      <c r="AC62" s="158"/>
      <c r="AD62" s="132"/>
      <c r="AE62" s="132"/>
      <c r="AF62" s="132"/>
      <c r="AG62" s="132"/>
      <c r="AH62" s="132"/>
      <c r="AI62" s="132"/>
      <c r="AJ62" s="132"/>
    </row>
    <row r="63" spans="12:36" x14ac:dyDescent="0.25">
      <c r="L63" s="132"/>
      <c r="M63" s="405"/>
      <c r="N63" s="414">
        <f>P48</f>
        <v>1</v>
      </c>
      <c r="O63" s="414"/>
      <c r="P63" s="414"/>
      <c r="Q63" s="158" t="s">
        <v>191</v>
      </c>
      <c r="R63" s="411">
        <f>P50</f>
        <v>29</v>
      </c>
      <c r="S63" s="411"/>
      <c r="T63" s="411"/>
      <c r="U63" s="405"/>
      <c r="V63" s="414">
        <f>R63+N63</f>
        <v>30</v>
      </c>
      <c r="W63" s="414"/>
      <c r="X63" s="414"/>
      <c r="Y63" s="405"/>
      <c r="Z63" s="408"/>
      <c r="AA63" s="408"/>
      <c r="AB63" s="408"/>
      <c r="AC63" s="158"/>
      <c r="AD63" s="132"/>
      <c r="AE63" s="132"/>
      <c r="AF63" s="132"/>
      <c r="AG63" s="132"/>
      <c r="AH63" s="132"/>
      <c r="AI63" s="132"/>
      <c r="AJ63" s="132"/>
    </row>
    <row r="64" spans="12:36" x14ac:dyDescent="0.25"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  <c r="W64" s="132"/>
      <c r="X64" s="132"/>
      <c r="Y64" s="132"/>
      <c r="Z64" s="132"/>
      <c r="AA64" s="132"/>
      <c r="AB64" s="132"/>
      <c r="AC64" s="132"/>
      <c r="AD64" s="132"/>
      <c r="AE64" s="132"/>
      <c r="AF64" s="132"/>
      <c r="AG64" s="132"/>
      <c r="AH64" s="132"/>
      <c r="AI64" s="132"/>
      <c r="AJ64" s="132"/>
    </row>
    <row r="65" spans="12:36" x14ac:dyDescent="0.25">
      <c r="L65" s="405" t="s">
        <v>210</v>
      </c>
      <c r="M65" s="405" t="s">
        <v>190</v>
      </c>
      <c r="N65" s="415">
        <f>U46</f>
        <v>4.2899666629912956E-3</v>
      </c>
      <c r="O65" s="413"/>
      <c r="P65" s="413"/>
      <c r="Q65" s="160" t="s">
        <v>193</v>
      </c>
      <c r="R65" s="415">
        <f>Z62</f>
        <v>7.962373044708926E-4</v>
      </c>
      <c r="S65" s="413"/>
      <c r="T65" s="413"/>
      <c r="U65" s="405" t="s">
        <v>190</v>
      </c>
      <c r="V65" s="408">
        <f>(N65-R65)/N66</f>
        <v>0.81439545641697497</v>
      </c>
      <c r="W65" s="408"/>
      <c r="X65" s="408"/>
      <c r="Y65" s="132"/>
      <c r="Z65" s="132"/>
      <c r="AA65" s="132"/>
      <c r="AB65" s="132"/>
      <c r="AC65" s="132"/>
      <c r="AD65" s="132"/>
      <c r="AE65" s="132"/>
      <c r="AF65" s="132"/>
      <c r="AG65" s="132"/>
      <c r="AH65" s="132"/>
      <c r="AI65" s="132"/>
      <c r="AJ65" s="132"/>
    </row>
    <row r="66" spans="12:36" x14ac:dyDescent="0.25">
      <c r="L66" s="405"/>
      <c r="M66" s="405"/>
      <c r="N66" s="412">
        <f>N65</f>
        <v>4.2899666629912956E-3</v>
      </c>
      <c r="O66" s="411"/>
      <c r="P66" s="411"/>
      <c r="Q66" s="411"/>
      <c r="R66" s="411"/>
      <c r="S66" s="411"/>
      <c r="T66" s="411"/>
      <c r="U66" s="405"/>
      <c r="V66" s="408"/>
      <c r="W66" s="408"/>
      <c r="X66" s="408"/>
      <c r="Y66" s="132"/>
      <c r="Z66" s="132"/>
      <c r="AA66" s="132"/>
      <c r="AB66" s="132"/>
      <c r="AC66" s="132"/>
      <c r="AD66" s="132"/>
      <c r="AE66" s="132"/>
      <c r="AF66" s="132"/>
      <c r="AG66" s="132"/>
      <c r="AH66" s="132"/>
      <c r="AI66" s="132"/>
      <c r="AJ66" s="132"/>
    </row>
    <row r="67" spans="12:36" x14ac:dyDescent="0.25">
      <c r="L67" s="132"/>
      <c r="M67" s="132"/>
      <c r="N67" s="132"/>
      <c r="O67" s="132"/>
      <c r="P67" s="132"/>
      <c r="Q67" s="132"/>
      <c r="R67" s="132"/>
      <c r="S67" s="132"/>
      <c r="T67" s="132"/>
      <c r="U67" s="132"/>
      <c r="V67" s="132"/>
      <c r="W67" s="132"/>
      <c r="X67" s="132"/>
      <c r="Y67" s="132"/>
      <c r="Z67" s="132"/>
      <c r="AA67" s="132"/>
      <c r="AB67" s="132"/>
      <c r="AC67" s="132"/>
      <c r="AD67" s="132"/>
      <c r="AE67" s="132"/>
      <c r="AF67" s="132"/>
      <c r="AG67" s="132"/>
      <c r="AH67" s="132"/>
      <c r="AI67" s="132"/>
      <c r="AJ67" s="132"/>
    </row>
    <row r="68" spans="12:36" x14ac:dyDescent="0.25">
      <c r="L68" s="132" t="s">
        <v>215</v>
      </c>
      <c r="M68" s="132"/>
      <c r="N68" s="132"/>
      <c r="O68" s="132"/>
      <c r="P68" s="132"/>
      <c r="Q68" s="132"/>
      <c r="R68" s="132"/>
      <c r="S68" s="132"/>
      <c r="T68" s="132"/>
      <c r="U68" s="132"/>
      <c r="V68" s="132"/>
      <c r="W68" s="132"/>
      <c r="X68" s="132"/>
      <c r="Y68" s="132"/>
      <c r="Z68" s="132"/>
      <c r="AA68" s="132"/>
      <c r="AB68" s="132"/>
      <c r="AC68" s="132"/>
      <c r="AD68" s="132"/>
      <c r="AE68" s="404">
        <f>V65</f>
        <v>0.81439545641697497</v>
      </c>
      <c r="AF68" s="404"/>
      <c r="AG68" s="132"/>
      <c r="AH68" s="132"/>
      <c r="AI68" s="132"/>
      <c r="AJ68" s="132"/>
    </row>
    <row r="69" spans="12:36" x14ac:dyDescent="0.25">
      <c r="L69" s="132"/>
      <c r="M69" s="132"/>
      <c r="N69" s="132"/>
      <c r="O69" s="132"/>
      <c r="P69" s="132"/>
      <c r="Q69" s="132"/>
      <c r="R69" s="132"/>
      <c r="S69" s="132"/>
      <c r="T69" s="132"/>
      <c r="U69" s="132"/>
      <c r="V69" s="132"/>
      <c r="W69" s="132"/>
      <c r="X69" s="132"/>
      <c r="Y69" s="132"/>
      <c r="Z69" s="132"/>
      <c r="AA69" s="132"/>
      <c r="AB69" s="132"/>
      <c r="AC69" s="132"/>
      <c r="AD69" s="132"/>
      <c r="AE69" s="132"/>
      <c r="AF69" s="132"/>
      <c r="AG69" s="132"/>
      <c r="AH69" s="132"/>
      <c r="AI69" s="132"/>
      <c r="AJ69" s="132"/>
    </row>
    <row r="70" spans="12:36" x14ac:dyDescent="0.25">
      <c r="L70" s="132" t="s">
        <v>216</v>
      </c>
      <c r="M70" s="132"/>
      <c r="N70" s="132"/>
      <c r="O70" s="132"/>
      <c r="P70" s="132"/>
      <c r="Q70" s="132"/>
      <c r="R70" s="132"/>
      <c r="S70" s="132"/>
      <c r="T70" s="132"/>
      <c r="U70" s="132"/>
      <c r="V70" s="132"/>
      <c r="W70" s="132"/>
      <c r="X70" s="132"/>
      <c r="Y70" s="132"/>
      <c r="Z70" s="132"/>
      <c r="AA70" s="132"/>
      <c r="AB70" s="132"/>
      <c r="AC70" s="132"/>
      <c r="AD70" s="132"/>
      <c r="AE70" s="132"/>
      <c r="AF70" s="132"/>
      <c r="AG70" s="132"/>
      <c r="AH70" s="132"/>
      <c r="AI70" s="132"/>
      <c r="AJ70" s="132"/>
    </row>
    <row r="71" spans="12:36" x14ac:dyDescent="0.25">
      <c r="L71" s="132"/>
      <c r="M71" s="132"/>
      <c r="N71" s="132"/>
      <c r="O71" s="132"/>
      <c r="P71" s="132"/>
      <c r="Q71" s="132"/>
      <c r="R71" s="132"/>
      <c r="S71" s="132"/>
      <c r="T71" s="132"/>
      <c r="U71" s="132"/>
      <c r="V71" s="132"/>
      <c r="W71" s="132"/>
      <c r="X71" s="132"/>
      <c r="Y71" s="132"/>
      <c r="Z71" s="132"/>
      <c r="AA71" s="132"/>
      <c r="AB71" s="132"/>
      <c r="AC71" s="132"/>
      <c r="AD71" s="132"/>
      <c r="AE71" s="132"/>
      <c r="AF71" s="132"/>
      <c r="AG71" s="132"/>
      <c r="AH71" s="132"/>
      <c r="AI71" s="132"/>
      <c r="AJ71" s="132"/>
    </row>
    <row r="72" spans="12:36" x14ac:dyDescent="0.25">
      <c r="L72" s="405" t="s">
        <v>71</v>
      </c>
      <c r="M72" s="405" t="s">
        <v>190</v>
      </c>
      <c r="N72" s="413" t="s">
        <v>217</v>
      </c>
      <c r="O72" s="413"/>
      <c r="P72" s="413"/>
      <c r="Q72" s="132"/>
      <c r="R72" s="132"/>
      <c r="S72" s="132"/>
      <c r="T72" s="132"/>
      <c r="U72" s="132"/>
      <c r="V72" s="132"/>
      <c r="W72" s="132"/>
      <c r="X72" s="132"/>
      <c r="Y72" s="132"/>
      <c r="Z72" s="132"/>
      <c r="AA72" s="132"/>
      <c r="AB72" s="132"/>
      <c r="AC72" s="132"/>
      <c r="AD72" s="132"/>
      <c r="AE72" s="132"/>
      <c r="AF72" s="132"/>
      <c r="AG72" s="132"/>
      <c r="AH72" s="132"/>
      <c r="AI72" s="132"/>
      <c r="AJ72" s="132"/>
    </row>
    <row r="73" spans="12:36" x14ac:dyDescent="0.25">
      <c r="L73" s="405"/>
      <c r="M73" s="405"/>
      <c r="N73" s="411" t="s">
        <v>218</v>
      </c>
      <c r="O73" s="411"/>
      <c r="P73" s="411"/>
      <c r="Q73" s="132"/>
      <c r="R73" s="132"/>
      <c r="S73" s="132"/>
      <c r="T73" s="132"/>
      <c r="U73" s="132"/>
      <c r="V73" s="132"/>
      <c r="W73" s="132"/>
      <c r="X73" s="132"/>
      <c r="Y73" s="132"/>
      <c r="Z73" s="132"/>
      <c r="AA73" s="132"/>
      <c r="AB73" s="132"/>
      <c r="AC73" s="132"/>
      <c r="AD73" s="132"/>
      <c r="AE73" s="132"/>
      <c r="AF73" s="132"/>
      <c r="AG73" s="132"/>
      <c r="AH73" s="132"/>
      <c r="AI73" s="132"/>
      <c r="AJ73" s="132"/>
    </row>
    <row r="74" spans="12:36" x14ac:dyDescent="0.25">
      <c r="L74" s="132"/>
      <c r="M74" s="132"/>
      <c r="N74" s="132"/>
      <c r="O74" s="132"/>
      <c r="P74" s="132"/>
      <c r="Q74" s="132"/>
      <c r="R74" s="132"/>
      <c r="S74" s="132"/>
      <c r="T74" s="132"/>
      <c r="U74" s="132"/>
      <c r="V74" s="132"/>
      <c r="W74" s="132"/>
      <c r="X74" s="132"/>
      <c r="Y74" s="132"/>
      <c r="Z74" s="132"/>
      <c r="AA74" s="132"/>
      <c r="AB74" s="132"/>
      <c r="AC74" s="132"/>
      <c r="AD74" s="132"/>
      <c r="AE74" s="132"/>
      <c r="AF74" s="132"/>
      <c r="AG74" s="132"/>
      <c r="AH74" s="132"/>
      <c r="AI74" s="132"/>
      <c r="AJ74" s="132"/>
    </row>
    <row r="75" spans="12:36" x14ac:dyDescent="0.25">
      <c r="L75" s="132"/>
      <c r="M75" s="405" t="s">
        <v>190</v>
      </c>
      <c r="N75" s="406">
        <v>2</v>
      </c>
      <c r="O75" s="406"/>
      <c r="P75" s="406"/>
      <c r="Q75" s="160" t="s">
        <v>10</v>
      </c>
      <c r="R75" s="407">
        <f>AE68</f>
        <v>0.81439545641697497</v>
      </c>
      <c r="S75" s="407"/>
      <c r="T75" s="407"/>
      <c r="U75" s="405" t="s">
        <v>190</v>
      </c>
      <c r="V75" s="408">
        <f>(N75*R75)/(N76+R76)</f>
        <v>0.89770447069485471</v>
      </c>
      <c r="W75" s="408"/>
      <c r="X75" s="408"/>
      <c r="Y75" s="132"/>
      <c r="Z75" s="132"/>
      <c r="AA75" s="132"/>
      <c r="AB75" s="132"/>
      <c r="AC75" s="132"/>
      <c r="AD75" s="132"/>
      <c r="AE75" s="132"/>
      <c r="AF75" s="132"/>
      <c r="AG75" s="132"/>
      <c r="AH75" s="132"/>
      <c r="AI75" s="132"/>
      <c r="AJ75" s="132"/>
    </row>
    <row r="76" spans="12:36" x14ac:dyDescent="0.25">
      <c r="L76" s="132"/>
      <c r="M76" s="405"/>
      <c r="N76" s="409">
        <v>1</v>
      </c>
      <c r="O76" s="409"/>
      <c r="P76" s="409"/>
      <c r="Q76" s="171" t="s">
        <v>191</v>
      </c>
      <c r="R76" s="410">
        <f>AE68</f>
        <v>0.81439545641697497</v>
      </c>
      <c r="S76" s="411"/>
      <c r="T76" s="411"/>
      <c r="U76" s="405"/>
      <c r="V76" s="408"/>
      <c r="W76" s="408"/>
      <c r="X76" s="408"/>
      <c r="Y76" s="132"/>
      <c r="Z76" s="132"/>
      <c r="AA76" s="132"/>
      <c r="AB76" s="132"/>
      <c r="AC76" s="132"/>
      <c r="AD76" s="132"/>
      <c r="AE76" s="132"/>
      <c r="AF76" s="132"/>
      <c r="AG76" s="132"/>
      <c r="AH76" s="132"/>
      <c r="AI76" s="132"/>
      <c r="AJ76" s="132"/>
    </row>
    <row r="77" spans="12:36" x14ac:dyDescent="0.25">
      <c r="L77" s="132"/>
      <c r="M77" s="132"/>
      <c r="N77" s="132"/>
      <c r="O77" s="132"/>
      <c r="P77" s="132"/>
      <c r="Q77" s="132"/>
      <c r="R77" s="132"/>
      <c r="S77" s="132"/>
      <c r="T77" s="132"/>
      <c r="U77" s="132"/>
      <c r="V77" s="132"/>
      <c r="W77" s="132"/>
      <c r="X77" s="132"/>
      <c r="Y77" s="132"/>
      <c r="Z77" s="132"/>
      <c r="AA77" s="132"/>
      <c r="AB77" s="132"/>
      <c r="AC77" s="132"/>
      <c r="AD77" s="132"/>
      <c r="AE77" s="132"/>
      <c r="AF77" s="132"/>
      <c r="AG77" s="132"/>
      <c r="AH77" s="132"/>
      <c r="AI77" s="132"/>
      <c r="AJ77" s="132"/>
    </row>
    <row r="78" spans="12:36" x14ac:dyDescent="0.25">
      <c r="L78" s="132" t="s">
        <v>219</v>
      </c>
      <c r="M78" s="132"/>
      <c r="N78" s="132"/>
      <c r="O78" s="132"/>
      <c r="P78" s="132"/>
      <c r="Q78" s="132"/>
      <c r="R78" s="132"/>
      <c r="S78" s="132"/>
      <c r="T78" s="132"/>
      <c r="U78" s="132"/>
      <c r="V78" s="132"/>
      <c r="W78" s="132"/>
      <c r="X78" s="132"/>
      <c r="Y78" s="132"/>
      <c r="Z78" s="132"/>
      <c r="AA78" s="132"/>
      <c r="AB78" s="132"/>
      <c r="AC78" s="132"/>
      <c r="AD78" s="404">
        <f>V75</f>
        <v>0.89770447069485471</v>
      </c>
      <c r="AE78" s="404"/>
      <c r="AF78" s="132"/>
      <c r="AG78" s="132"/>
      <c r="AH78" s="132"/>
      <c r="AI78" s="132"/>
      <c r="AJ78" s="132"/>
    </row>
    <row r="79" spans="12:36" x14ac:dyDescent="0.25">
      <c r="L79" s="132"/>
      <c r="M79" s="132"/>
      <c r="N79" s="132"/>
      <c r="O79" s="132"/>
      <c r="P79" s="132"/>
      <c r="Q79" s="132"/>
      <c r="R79" s="132"/>
      <c r="S79" s="132"/>
      <c r="T79" s="132"/>
      <c r="U79" s="132"/>
      <c r="V79" s="132"/>
      <c r="W79" s="132"/>
      <c r="X79" s="132"/>
      <c r="Y79" s="132"/>
      <c r="Z79" s="132"/>
      <c r="AA79" s="132"/>
      <c r="AB79" s="132"/>
      <c r="AC79" s="132"/>
      <c r="AD79" s="132"/>
      <c r="AE79" s="132"/>
      <c r="AF79" s="132"/>
      <c r="AG79" s="132"/>
      <c r="AH79" s="132"/>
      <c r="AI79" s="132"/>
      <c r="AJ79" s="132"/>
    </row>
    <row r="80" spans="12:36" x14ac:dyDescent="0.25">
      <c r="L80" s="132"/>
      <c r="M80" s="132"/>
      <c r="N80" s="132"/>
      <c r="O80" s="132"/>
      <c r="P80" s="132"/>
      <c r="Q80" s="132"/>
      <c r="R80" s="132"/>
      <c r="S80" s="132"/>
      <c r="T80" s="132"/>
      <c r="U80" s="132"/>
      <c r="V80" s="132"/>
      <c r="W80" s="132"/>
      <c r="X80" s="132"/>
      <c r="Y80" s="132"/>
      <c r="Z80" s="132"/>
      <c r="AA80" s="132"/>
      <c r="AB80" s="132"/>
      <c r="AC80" s="132"/>
      <c r="AD80" s="132"/>
      <c r="AE80" s="132"/>
      <c r="AF80" s="132"/>
      <c r="AG80" s="132"/>
      <c r="AH80" s="132"/>
      <c r="AI80" s="132"/>
      <c r="AJ80" s="132"/>
    </row>
    <row r="82" spans="1:35" x14ac:dyDescent="0.25">
      <c r="A82" s="146" t="s">
        <v>183</v>
      </c>
      <c r="B82" s="147"/>
    </row>
    <row r="83" spans="1:35" x14ac:dyDescent="0.25">
      <c r="A83" s="403" t="s">
        <v>331</v>
      </c>
      <c r="B83" s="403"/>
      <c r="C83" s="403"/>
    </row>
    <row r="84" spans="1:35" x14ac:dyDescent="0.25">
      <c r="A84" s="147"/>
      <c r="B84" s="147"/>
      <c r="C84" s="148" t="s">
        <v>184</v>
      </c>
      <c r="D84" s="148" t="s">
        <v>185</v>
      </c>
    </row>
    <row r="85" spans="1:35" ht="22.5" customHeight="1" x14ac:dyDescent="0.35">
      <c r="A85" s="151" t="s">
        <v>23</v>
      </c>
      <c r="B85" s="151" t="s">
        <v>63</v>
      </c>
      <c r="C85" s="152" t="s">
        <v>186</v>
      </c>
      <c r="D85" s="152" t="s">
        <v>187</v>
      </c>
      <c r="E85" s="153" t="s">
        <v>188</v>
      </c>
      <c r="F85" s="152" t="s">
        <v>364</v>
      </c>
      <c r="G85" s="152" t="s">
        <v>365</v>
      </c>
      <c r="H85" s="154" t="s">
        <v>366</v>
      </c>
    </row>
    <row r="86" spans="1:35" x14ac:dyDescent="0.25">
      <c r="A86" s="155">
        <v>1</v>
      </c>
      <c r="B86" s="156" t="s">
        <v>74</v>
      </c>
      <c r="C86" s="152">
        <f>'L16'!C6</f>
        <v>0.6454545454545455</v>
      </c>
      <c r="D86" s="152">
        <f>'L16'!D6</f>
        <v>0.5901515151515152</v>
      </c>
      <c r="E86" s="154">
        <f>C86+D86</f>
        <v>1.2356060606060608</v>
      </c>
      <c r="F86" s="154">
        <f>C86^2</f>
        <v>0.41661157024793394</v>
      </c>
      <c r="G86" s="154">
        <f>D86^2</f>
        <v>0.34827881083562906</v>
      </c>
      <c r="H86" s="154">
        <f>E86^2</f>
        <v>1.5267223370064285</v>
      </c>
      <c r="L86" s="446" t="s">
        <v>189</v>
      </c>
      <c r="M86" s="446"/>
      <c r="N86" s="446"/>
      <c r="O86" s="446"/>
      <c r="P86" s="132"/>
      <c r="Q86" s="132"/>
      <c r="R86" s="132"/>
      <c r="S86" s="132"/>
      <c r="T86" s="132"/>
      <c r="U86" s="132"/>
      <c r="V86" s="132"/>
      <c r="W86" s="132"/>
      <c r="X86" s="132"/>
      <c r="Y86" s="132"/>
      <c r="Z86" s="132"/>
      <c r="AA86" s="132"/>
      <c r="AB86" s="132"/>
      <c r="AC86" s="132"/>
      <c r="AD86" s="132"/>
      <c r="AE86" s="132"/>
      <c r="AF86" s="132"/>
      <c r="AG86" s="132"/>
      <c r="AH86" s="132"/>
      <c r="AI86" s="132"/>
    </row>
    <row r="87" spans="1:35" ht="18.75" x14ac:dyDescent="0.25">
      <c r="A87" s="155">
        <v>2</v>
      </c>
      <c r="B87" s="156" t="s">
        <v>77</v>
      </c>
      <c r="C87" s="152">
        <f>'L16'!C7</f>
        <v>0.66511266511266509</v>
      </c>
      <c r="D87" s="152">
        <f>'L16'!D7</f>
        <v>0.652991452991453</v>
      </c>
      <c r="E87" s="154">
        <f t="shared" ref="E87:E115" si="3">C87+D87</f>
        <v>1.318104118104118</v>
      </c>
      <c r="F87" s="154">
        <f t="shared" ref="F87:H115" si="4">C87^2</f>
        <v>0.44237485729327219</v>
      </c>
      <c r="G87" s="154">
        <f t="shared" si="4"/>
        <v>0.42639783767988898</v>
      </c>
      <c r="H87" s="154">
        <f t="shared" si="4"/>
        <v>1.7373984661630346</v>
      </c>
      <c r="L87" s="132"/>
      <c r="M87" s="157" t="s">
        <v>367</v>
      </c>
      <c r="N87" s="157"/>
      <c r="O87" s="405" t="s">
        <v>190</v>
      </c>
      <c r="P87" s="447">
        <f>H116</f>
        <v>58.841063852966329</v>
      </c>
      <c r="Q87" s="448"/>
      <c r="R87" s="448"/>
      <c r="S87" s="405" t="s">
        <v>190</v>
      </c>
      <c r="T87" s="445">
        <f>P87/P88</f>
        <v>29.420531926483164</v>
      </c>
      <c r="U87" s="445"/>
      <c r="V87" s="445"/>
      <c r="W87" s="132"/>
      <c r="X87" s="132"/>
      <c r="Y87" s="132"/>
      <c r="Z87" s="132"/>
      <c r="AA87" s="132"/>
      <c r="AB87" s="132"/>
      <c r="AC87" s="132"/>
      <c r="AD87" s="132"/>
      <c r="AE87" s="132"/>
      <c r="AF87" s="132"/>
      <c r="AG87" s="132"/>
      <c r="AH87" s="132"/>
      <c r="AI87" s="132"/>
    </row>
    <row r="88" spans="1:35" x14ac:dyDescent="0.25">
      <c r="A88" s="155">
        <v>3</v>
      </c>
      <c r="B88" s="156" t="s">
        <v>78</v>
      </c>
      <c r="C88" s="152">
        <f>'L16'!C8</f>
        <v>0.73484848484848486</v>
      </c>
      <c r="D88" s="152">
        <f>'L16'!D8</f>
        <v>0.72575757575757571</v>
      </c>
      <c r="E88" s="154">
        <f t="shared" si="3"/>
        <v>1.4606060606060605</v>
      </c>
      <c r="F88" s="154">
        <f t="shared" si="4"/>
        <v>0.54000229568411384</v>
      </c>
      <c r="G88" s="154">
        <f t="shared" si="4"/>
        <v>0.52672405876951323</v>
      </c>
      <c r="H88" s="154">
        <f t="shared" si="4"/>
        <v>2.1333700642791547</v>
      </c>
      <c r="L88" s="132"/>
      <c r="M88" s="158" t="s">
        <v>40</v>
      </c>
      <c r="N88" s="158"/>
      <c r="O88" s="405"/>
      <c r="P88" s="445">
        <v>2</v>
      </c>
      <c r="Q88" s="445"/>
      <c r="R88" s="445"/>
      <c r="S88" s="405"/>
      <c r="T88" s="132"/>
      <c r="U88" s="132"/>
      <c r="V88" s="132"/>
      <c r="W88" s="132"/>
      <c r="X88" s="132"/>
      <c r="Y88" s="132"/>
      <c r="Z88" s="132"/>
      <c r="AA88" s="132"/>
      <c r="AB88" s="132"/>
      <c r="AC88" s="132"/>
      <c r="AD88" s="132"/>
      <c r="AE88" s="132"/>
      <c r="AF88" s="132"/>
      <c r="AG88" s="132"/>
      <c r="AH88" s="132"/>
      <c r="AI88" s="132"/>
    </row>
    <row r="89" spans="1:35" x14ac:dyDescent="0.25">
      <c r="A89" s="155">
        <v>4</v>
      </c>
      <c r="B89" s="156" t="s">
        <v>80</v>
      </c>
      <c r="C89" s="152">
        <f>'L16'!C9</f>
        <v>0.5818181818181819</v>
      </c>
      <c r="D89" s="152">
        <f>'L16'!D9</f>
        <v>0.60833333333333339</v>
      </c>
      <c r="E89" s="154">
        <f t="shared" si="3"/>
        <v>1.1901515151515154</v>
      </c>
      <c r="F89" s="154">
        <f t="shared" si="4"/>
        <v>0.33851239669421496</v>
      </c>
      <c r="G89" s="154">
        <f t="shared" si="4"/>
        <v>0.37006944444444451</v>
      </c>
      <c r="H89" s="154">
        <f t="shared" si="4"/>
        <v>1.4164606290174477</v>
      </c>
      <c r="L89" s="132"/>
      <c r="M89" s="132"/>
      <c r="N89" s="132"/>
      <c r="O89" s="132"/>
      <c r="P89" s="158"/>
      <c r="Q89" s="158"/>
      <c r="R89" s="158"/>
      <c r="S89" s="158"/>
      <c r="T89" s="158"/>
      <c r="U89" s="158"/>
      <c r="V89" s="158"/>
      <c r="W89" s="158"/>
      <c r="X89" s="158"/>
      <c r="Y89" s="158"/>
      <c r="Z89" s="158"/>
      <c r="AA89" s="158"/>
      <c r="AB89" s="158"/>
      <c r="AC89" s="158"/>
      <c r="AD89" s="132"/>
      <c r="AE89" s="132"/>
      <c r="AF89" s="132"/>
      <c r="AG89" s="132"/>
      <c r="AH89" s="132"/>
      <c r="AI89" s="132"/>
    </row>
    <row r="90" spans="1:35" ht="18.75" x14ac:dyDescent="0.25">
      <c r="A90" s="155">
        <v>5</v>
      </c>
      <c r="B90" s="156" t="s">
        <v>81</v>
      </c>
      <c r="C90" s="152">
        <f>'L16'!C10</f>
        <v>0.70909090909090899</v>
      </c>
      <c r="D90" s="152">
        <f>'L16'!D10</f>
        <v>0.61868686868686862</v>
      </c>
      <c r="E90" s="154">
        <f t="shared" si="3"/>
        <v>1.3277777777777775</v>
      </c>
      <c r="F90" s="154">
        <f t="shared" si="4"/>
        <v>0.50280991735537173</v>
      </c>
      <c r="G90" s="154">
        <f t="shared" si="4"/>
        <v>0.38277344148556264</v>
      </c>
      <c r="H90" s="154">
        <f t="shared" si="4"/>
        <v>1.762993827160493</v>
      </c>
      <c r="L90" s="132"/>
      <c r="M90" s="157" t="s">
        <v>368</v>
      </c>
      <c r="N90" s="157"/>
      <c r="O90" s="405" t="s">
        <v>190</v>
      </c>
      <c r="P90" s="439">
        <f>C116</f>
        <v>20.936826136826141</v>
      </c>
      <c r="Q90" s="443"/>
      <c r="R90" s="159">
        <v>2</v>
      </c>
      <c r="S90" s="160" t="s">
        <v>191</v>
      </c>
      <c r="T90" s="444">
        <f>D116</f>
        <v>20.488667813667817</v>
      </c>
      <c r="U90" s="444"/>
      <c r="V90" s="159">
        <v>2</v>
      </c>
      <c r="W90" s="405" t="s">
        <v>190</v>
      </c>
      <c r="X90" s="445">
        <f>(P90^2+T90^2)/S91</f>
        <v>28.604539915417128</v>
      </c>
      <c r="Y90" s="445"/>
      <c r="Z90" s="445"/>
      <c r="AA90" s="132"/>
      <c r="AB90" s="132"/>
      <c r="AC90" s="132"/>
      <c r="AD90" s="132"/>
      <c r="AE90" s="132"/>
      <c r="AF90" s="132"/>
      <c r="AG90" s="132"/>
      <c r="AH90" s="132"/>
      <c r="AI90" s="132"/>
    </row>
    <row r="91" spans="1:35" x14ac:dyDescent="0.25">
      <c r="A91" s="155">
        <v>6</v>
      </c>
      <c r="B91" s="156" t="s">
        <v>82</v>
      </c>
      <c r="C91" s="152">
        <f>'L16'!C11</f>
        <v>0.6454545454545455</v>
      </c>
      <c r="D91" s="152">
        <f>'L16'!D11</f>
        <v>0.65555555555555556</v>
      </c>
      <c r="E91" s="154">
        <f t="shared" si="3"/>
        <v>1.3010101010101009</v>
      </c>
      <c r="F91" s="154">
        <f t="shared" si="4"/>
        <v>0.41661157024793394</v>
      </c>
      <c r="G91" s="154">
        <f t="shared" si="4"/>
        <v>0.42975308641975307</v>
      </c>
      <c r="H91" s="154">
        <f t="shared" si="4"/>
        <v>1.6926272829303131</v>
      </c>
      <c r="L91" s="132"/>
      <c r="M91" s="158" t="s">
        <v>35</v>
      </c>
      <c r="N91" s="158"/>
      <c r="O91" s="405"/>
      <c r="P91" s="132"/>
      <c r="Q91" s="132"/>
      <c r="R91" s="132"/>
      <c r="S91" s="137">
        <f>A115</f>
        <v>30</v>
      </c>
      <c r="T91" s="137"/>
      <c r="U91" s="137"/>
      <c r="V91" s="133"/>
      <c r="W91" s="405"/>
      <c r="X91" s="132"/>
      <c r="Y91" s="132"/>
      <c r="Z91" s="132"/>
      <c r="AA91" s="132"/>
      <c r="AB91" s="132"/>
      <c r="AC91" s="132"/>
      <c r="AD91" s="132"/>
      <c r="AE91" s="132"/>
      <c r="AF91" s="132"/>
      <c r="AG91" s="132"/>
      <c r="AH91" s="132"/>
      <c r="AI91" s="132"/>
    </row>
    <row r="92" spans="1:35" x14ac:dyDescent="0.25">
      <c r="A92" s="155">
        <v>7</v>
      </c>
      <c r="B92" s="156" t="s">
        <v>84</v>
      </c>
      <c r="C92" s="152">
        <f>'L16'!C12</f>
        <v>0.53030303030303028</v>
      </c>
      <c r="D92" s="152">
        <f>'L16'!D12</f>
        <v>0.53367003367003363</v>
      </c>
      <c r="E92" s="154">
        <f t="shared" si="3"/>
        <v>1.063973063973064</v>
      </c>
      <c r="F92" s="154">
        <f t="shared" si="4"/>
        <v>0.28122130394857664</v>
      </c>
      <c r="G92" s="154">
        <f t="shared" si="4"/>
        <v>0.28480370483737483</v>
      </c>
      <c r="H92" s="154">
        <f t="shared" si="4"/>
        <v>1.1320386808602299</v>
      </c>
      <c r="L92" s="132"/>
      <c r="M92" s="132"/>
      <c r="N92" s="132"/>
      <c r="O92" s="132"/>
      <c r="P92" s="158"/>
      <c r="Q92" s="158"/>
      <c r="R92" s="158"/>
      <c r="S92" s="158"/>
      <c r="T92" s="158"/>
      <c r="U92" s="158"/>
      <c r="V92" s="158"/>
      <c r="W92" s="158"/>
      <c r="X92" s="158"/>
      <c r="Y92" s="158"/>
      <c r="Z92" s="158"/>
      <c r="AA92" s="158"/>
      <c r="AB92" s="158"/>
      <c r="AC92" s="158"/>
      <c r="AD92" s="132"/>
      <c r="AE92" s="132"/>
      <c r="AF92" s="132"/>
      <c r="AG92" s="132"/>
      <c r="AH92" s="132"/>
      <c r="AI92" s="132"/>
    </row>
    <row r="93" spans="1:35" x14ac:dyDescent="0.25">
      <c r="A93" s="155">
        <v>8</v>
      </c>
      <c r="B93" s="156" t="s">
        <v>79</v>
      </c>
      <c r="C93" s="152">
        <f>'L16'!C13</f>
        <v>0.65656565656565657</v>
      </c>
      <c r="D93" s="152">
        <f>'L16'!D13</f>
        <v>0.63290598290598288</v>
      </c>
      <c r="E93" s="154">
        <f t="shared" si="3"/>
        <v>1.2894716394716395</v>
      </c>
      <c r="F93" s="154">
        <f t="shared" si="4"/>
        <v>0.4310784613814917</v>
      </c>
      <c r="G93" s="154">
        <f t="shared" si="4"/>
        <v>0.40056998319818832</v>
      </c>
      <c r="H93" s="154">
        <f t="shared" si="4"/>
        <v>1.6627371090016778</v>
      </c>
      <c r="L93" s="446" t="s">
        <v>192</v>
      </c>
      <c r="M93" s="446"/>
      <c r="N93" s="137"/>
      <c r="O93" s="137"/>
      <c r="P93" s="132"/>
      <c r="Q93" s="132"/>
      <c r="R93" s="132"/>
      <c r="S93" s="132"/>
      <c r="T93" s="132"/>
      <c r="U93" s="132"/>
      <c r="V93" s="132"/>
      <c r="W93" s="132"/>
      <c r="X93" s="132"/>
      <c r="Y93" s="132"/>
      <c r="Z93" s="132"/>
      <c r="AA93" s="132"/>
      <c r="AB93" s="132"/>
      <c r="AC93" s="132"/>
      <c r="AD93" s="132"/>
      <c r="AE93" s="132"/>
      <c r="AF93" s="132"/>
      <c r="AG93" s="132"/>
      <c r="AH93" s="132"/>
      <c r="AI93" s="132"/>
    </row>
    <row r="94" spans="1:35" x14ac:dyDescent="0.25">
      <c r="A94" s="155">
        <v>9</v>
      </c>
      <c r="B94" s="156" t="s">
        <v>72</v>
      </c>
      <c r="C94" s="152">
        <f>'L16'!C14</f>
        <v>0.78498168498168497</v>
      </c>
      <c r="D94" s="152">
        <f>'L16'!D14</f>
        <v>0.79580419580419581</v>
      </c>
      <c r="E94" s="154">
        <f t="shared" si="3"/>
        <v>1.5807858807858808</v>
      </c>
      <c r="F94" s="154">
        <f t="shared" si="4"/>
        <v>0.6161962457566853</v>
      </c>
      <c r="G94" s="154">
        <f t="shared" si="4"/>
        <v>0.63330431805956278</v>
      </c>
      <c r="H94" s="154">
        <f t="shared" si="4"/>
        <v>2.498884000891993</v>
      </c>
      <c r="L94" s="132"/>
      <c r="M94" s="132"/>
      <c r="N94" s="132"/>
      <c r="O94" s="132"/>
      <c r="P94" s="158"/>
      <c r="Q94" s="158"/>
      <c r="R94" s="158"/>
      <c r="S94" s="158"/>
      <c r="T94" s="158"/>
      <c r="U94" s="158"/>
      <c r="V94" s="158"/>
      <c r="W94" s="158"/>
      <c r="X94" s="158"/>
      <c r="Y94" s="158"/>
      <c r="Z94" s="158"/>
      <c r="AA94" s="158"/>
      <c r="AB94" s="158"/>
      <c r="AC94" s="158"/>
      <c r="AD94" s="132"/>
      <c r="AE94" s="132"/>
      <c r="AF94" s="132"/>
      <c r="AG94" s="132"/>
      <c r="AH94" s="132"/>
      <c r="AI94" s="132"/>
    </row>
    <row r="95" spans="1:35" ht="18.75" x14ac:dyDescent="0.25">
      <c r="A95" s="155">
        <v>10</v>
      </c>
      <c r="B95" s="156" t="s">
        <v>87</v>
      </c>
      <c r="C95" s="152">
        <f>'L16'!C15</f>
        <v>0.53703703703703709</v>
      </c>
      <c r="D95" s="152">
        <f>'L16'!D15</f>
        <v>0.53703703703703709</v>
      </c>
      <c r="E95" s="154">
        <f t="shared" si="3"/>
        <v>1.0740740740740742</v>
      </c>
      <c r="F95" s="154">
        <f t="shared" si="4"/>
        <v>0.28840877914951996</v>
      </c>
      <c r="G95" s="154">
        <f t="shared" si="4"/>
        <v>0.28840877914951996</v>
      </c>
      <c r="H95" s="154">
        <f t="shared" si="4"/>
        <v>1.1536351165980798</v>
      </c>
      <c r="L95" s="405" t="s">
        <v>369</v>
      </c>
      <c r="M95" s="405" t="s">
        <v>190</v>
      </c>
      <c r="N95" s="405" t="s">
        <v>370</v>
      </c>
      <c r="O95" s="405"/>
      <c r="P95" s="441" t="s">
        <v>193</v>
      </c>
      <c r="Q95" s="413" t="s">
        <v>371</v>
      </c>
      <c r="R95" s="413"/>
      <c r="S95" s="413"/>
      <c r="T95" s="132"/>
      <c r="U95" s="132"/>
      <c r="V95" s="132"/>
      <c r="W95" s="132"/>
      <c r="X95" s="132"/>
      <c r="Y95" s="132"/>
      <c r="Z95" s="132"/>
      <c r="AA95" s="132"/>
      <c r="AB95" s="132"/>
      <c r="AC95" s="132"/>
      <c r="AD95" s="132"/>
      <c r="AE95" s="132"/>
      <c r="AF95" s="132"/>
      <c r="AG95" s="132"/>
      <c r="AH95" s="132"/>
      <c r="AI95" s="132"/>
    </row>
    <row r="96" spans="1:35" x14ac:dyDescent="0.25">
      <c r="A96" s="155">
        <v>11</v>
      </c>
      <c r="B96" s="156" t="s">
        <v>86</v>
      </c>
      <c r="C96" s="152">
        <f>'L16'!C16</f>
        <v>0.64646464646464652</v>
      </c>
      <c r="D96" s="152">
        <f>'L16'!D16</f>
        <v>0.64848484848484844</v>
      </c>
      <c r="E96" s="154">
        <f t="shared" si="3"/>
        <v>1.2949494949494951</v>
      </c>
      <c r="F96" s="154">
        <f t="shared" si="4"/>
        <v>0.41791653912866039</v>
      </c>
      <c r="G96" s="154">
        <f t="shared" si="4"/>
        <v>0.42053259871441684</v>
      </c>
      <c r="H96" s="154">
        <f t="shared" si="4"/>
        <v>1.6768941944699525</v>
      </c>
      <c r="L96" s="405"/>
      <c r="M96" s="405"/>
      <c r="N96" s="405"/>
      <c r="O96" s="405"/>
      <c r="P96" s="441"/>
      <c r="Q96" s="411" t="s">
        <v>194</v>
      </c>
      <c r="R96" s="411"/>
      <c r="S96" s="411"/>
      <c r="T96" s="132"/>
      <c r="U96" s="132"/>
      <c r="V96" s="132"/>
      <c r="W96" s="132"/>
      <c r="X96" s="132"/>
      <c r="Y96" s="132"/>
      <c r="Z96" s="132"/>
      <c r="AA96" s="132"/>
      <c r="AB96" s="132"/>
      <c r="AC96" s="132"/>
      <c r="AD96" s="132"/>
      <c r="AE96" s="132"/>
      <c r="AF96" s="132"/>
      <c r="AG96" s="132"/>
      <c r="AH96" s="132"/>
      <c r="AI96" s="132"/>
    </row>
    <row r="97" spans="1:35" x14ac:dyDescent="0.25">
      <c r="A97" s="155">
        <v>12</v>
      </c>
      <c r="B97" s="156" t="s">
        <v>88</v>
      </c>
      <c r="C97" s="152">
        <f>'L16'!C17</f>
        <v>0.60833333333333328</v>
      </c>
      <c r="D97" s="152">
        <f>'L16'!D17</f>
        <v>0.58518518518518514</v>
      </c>
      <c r="E97" s="154">
        <f t="shared" si="3"/>
        <v>1.1935185185185184</v>
      </c>
      <c r="F97" s="154">
        <f t="shared" si="4"/>
        <v>0.3700694444444444</v>
      </c>
      <c r="G97" s="154">
        <f t="shared" si="4"/>
        <v>0.34244170096021942</v>
      </c>
      <c r="H97" s="154">
        <f t="shared" si="4"/>
        <v>1.4244864540466391</v>
      </c>
      <c r="L97" s="132"/>
      <c r="M97" s="132"/>
      <c r="N97" s="132"/>
      <c r="O97" s="132"/>
      <c r="P97" s="158"/>
      <c r="Q97" s="158"/>
      <c r="R97" s="158"/>
      <c r="S97" s="158"/>
      <c r="T97" s="158"/>
      <c r="U97" s="158"/>
      <c r="V97" s="158"/>
      <c r="W97" s="158"/>
      <c r="X97" s="158"/>
      <c r="Y97" s="158"/>
      <c r="Z97" s="158"/>
      <c r="AA97" s="158"/>
      <c r="AB97" s="158"/>
      <c r="AC97" s="158"/>
      <c r="AD97" s="132"/>
      <c r="AE97" s="132"/>
      <c r="AF97" s="132"/>
      <c r="AG97" s="132"/>
      <c r="AH97" s="132"/>
      <c r="AI97" s="132"/>
    </row>
    <row r="98" spans="1:35" ht="18.75" x14ac:dyDescent="0.25">
      <c r="A98" s="155">
        <v>13</v>
      </c>
      <c r="B98" s="156" t="s">
        <v>85</v>
      </c>
      <c r="C98" s="152">
        <f>'L16'!C18</f>
        <v>0.6074074074074074</v>
      </c>
      <c r="D98" s="152">
        <f>'L16'!D18</f>
        <v>0.55185185185185182</v>
      </c>
      <c r="E98" s="154">
        <f t="shared" si="3"/>
        <v>1.1592592592592592</v>
      </c>
      <c r="F98" s="154">
        <f t="shared" si="4"/>
        <v>0.36894375857338818</v>
      </c>
      <c r="G98" s="154">
        <f t="shared" si="4"/>
        <v>0.30454046639231819</v>
      </c>
      <c r="H98" s="154">
        <f t="shared" si="4"/>
        <v>1.3438820301783263</v>
      </c>
      <c r="L98" s="405"/>
      <c r="M98" s="405" t="s">
        <v>190</v>
      </c>
      <c r="N98" s="442">
        <f>D120</f>
        <v>29.441176485003883</v>
      </c>
      <c r="O98" s="405"/>
      <c r="P98" s="405"/>
      <c r="Q98" s="441" t="s">
        <v>193</v>
      </c>
      <c r="R98" s="439">
        <f>D119</f>
        <v>41.425493950493959</v>
      </c>
      <c r="S98" s="443"/>
      <c r="T98" s="159">
        <v>2</v>
      </c>
      <c r="U98" s="405" t="s">
        <v>190</v>
      </c>
      <c r="V98" s="405">
        <f>N98</f>
        <v>29.441176485003883</v>
      </c>
      <c r="W98" s="405"/>
      <c r="X98" s="405"/>
      <c r="Y98" s="405" t="s">
        <v>193</v>
      </c>
      <c r="Z98" s="405">
        <f>R98^2/(R99*T99)</f>
        <v>28.601192484040194</v>
      </c>
      <c r="AA98" s="405"/>
      <c r="AB98" s="405"/>
      <c r="AC98" s="405" t="s">
        <v>190</v>
      </c>
      <c r="AD98" s="405">
        <f>V98-Z98</f>
        <v>0.83998400096368897</v>
      </c>
      <c r="AE98" s="405"/>
      <c r="AF98" s="405"/>
      <c r="AG98" s="132"/>
      <c r="AH98" s="132"/>
      <c r="AI98" s="132"/>
    </row>
    <row r="99" spans="1:35" x14ac:dyDescent="0.25">
      <c r="A99" s="155">
        <v>14</v>
      </c>
      <c r="B99" s="156" t="s">
        <v>83</v>
      </c>
      <c r="C99" s="152">
        <f>'L16'!C19</f>
        <v>0.63947163947163943</v>
      </c>
      <c r="D99" s="152">
        <f>'L16'!D19</f>
        <v>0.65909090909090917</v>
      </c>
      <c r="E99" s="154">
        <f t="shared" si="3"/>
        <v>1.2985625485625487</v>
      </c>
      <c r="F99" s="154">
        <f t="shared" si="4"/>
        <v>0.40892397768854638</v>
      </c>
      <c r="G99" s="154">
        <f t="shared" si="4"/>
        <v>0.43440082644628109</v>
      </c>
      <c r="H99" s="154">
        <f t="shared" si="4"/>
        <v>1.6862646925292617</v>
      </c>
      <c r="L99" s="405"/>
      <c r="M99" s="405"/>
      <c r="N99" s="405"/>
      <c r="O99" s="405"/>
      <c r="P99" s="405"/>
      <c r="Q99" s="441"/>
      <c r="R99" s="161">
        <f>S91</f>
        <v>30</v>
      </c>
      <c r="S99" s="136" t="s">
        <v>10</v>
      </c>
      <c r="T99" s="162">
        <v>2</v>
      </c>
      <c r="U99" s="405"/>
      <c r="V99" s="405"/>
      <c r="W99" s="405"/>
      <c r="X99" s="405"/>
      <c r="Y99" s="405"/>
      <c r="Z99" s="405"/>
      <c r="AA99" s="405"/>
      <c r="AB99" s="405"/>
      <c r="AC99" s="405"/>
      <c r="AD99" s="405"/>
      <c r="AE99" s="405"/>
      <c r="AF99" s="405"/>
      <c r="AG99" s="132"/>
      <c r="AH99" s="132"/>
      <c r="AI99" s="132"/>
    </row>
    <row r="100" spans="1:35" x14ac:dyDescent="0.25">
      <c r="A100" s="155">
        <v>15</v>
      </c>
      <c r="B100" s="156" t="s">
        <v>76</v>
      </c>
      <c r="C100" s="152">
        <f>'L16'!C20</f>
        <v>0.77020202020202022</v>
      </c>
      <c r="D100" s="152">
        <f>'L16'!D20</f>
        <v>0.75168350168350173</v>
      </c>
      <c r="E100" s="154">
        <f t="shared" si="3"/>
        <v>1.5218855218855221</v>
      </c>
      <c r="F100" s="154">
        <f t="shared" si="4"/>
        <v>0.59321115192327312</v>
      </c>
      <c r="G100" s="154">
        <f t="shared" si="4"/>
        <v>0.56502808670317095</v>
      </c>
      <c r="H100" s="154">
        <f t="shared" si="4"/>
        <v>2.3161355417247678</v>
      </c>
      <c r="L100" s="132"/>
      <c r="M100" s="132"/>
      <c r="N100" s="132"/>
      <c r="O100" s="132"/>
      <c r="P100" s="158"/>
      <c r="Q100" s="158"/>
      <c r="R100" s="158"/>
      <c r="S100" s="158"/>
      <c r="T100" s="158"/>
      <c r="U100" s="158"/>
      <c r="V100" s="158"/>
      <c r="W100" s="158"/>
      <c r="X100" s="158"/>
      <c r="Y100" s="158"/>
      <c r="Z100" s="158"/>
      <c r="AA100" s="158"/>
      <c r="AB100" s="158"/>
      <c r="AC100" s="158"/>
      <c r="AD100" s="132"/>
      <c r="AE100" s="132"/>
      <c r="AF100" s="132"/>
      <c r="AG100" s="132"/>
      <c r="AH100" s="132"/>
      <c r="AI100" s="132"/>
    </row>
    <row r="101" spans="1:35" ht="18.75" x14ac:dyDescent="0.25">
      <c r="A101" s="155">
        <v>16</v>
      </c>
      <c r="B101" s="156" t="s">
        <v>74</v>
      </c>
      <c r="C101" s="152">
        <f>'L16'!C27</f>
        <v>0.49663299663299659</v>
      </c>
      <c r="D101" s="152">
        <f>'L16'!D27</f>
        <v>0.5</v>
      </c>
      <c r="E101" s="154">
        <f t="shared" si="3"/>
        <v>0.99663299663299654</v>
      </c>
      <c r="F101" s="154">
        <f t="shared" si="4"/>
        <v>0.24664433334467001</v>
      </c>
      <c r="G101" s="154">
        <f t="shared" si="4"/>
        <v>0.25</v>
      </c>
      <c r="H101" s="154">
        <f t="shared" si="4"/>
        <v>0.99327732997766649</v>
      </c>
      <c r="L101" s="405" t="s">
        <v>372</v>
      </c>
      <c r="M101" s="405" t="s">
        <v>190</v>
      </c>
      <c r="N101" s="413" t="s">
        <v>373</v>
      </c>
      <c r="O101" s="413"/>
      <c r="P101" s="413"/>
      <c r="Q101" s="441" t="s">
        <v>193</v>
      </c>
      <c r="R101" s="413" t="s">
        <v>371</v>
      </c>
      <c r="S101" s="413"/>
      <c r="T101" s="413"/>
      <c r="U101" s="158"/>
      <c r="V101" s="158"/>
      <c r="W101" s="158"/>
      <c r="X101" s="158"/>
      <c r="Y101" s="158"/>
      <c r="Z101" s="158"/>
      <c r="AA101" s="158"/>
      <c r="AB101" s="158"/>
      <c r="AC101" s="158"/>
      <c r="AD101" s="158"/>
      <c r="AE101" s="132"/>
      <c r="AF101" s="132"/>
      <c r="AG101" s="132"/>
      <c r="AH101" s="132"/>
      <c r="AI101" s="132"/>
    </row>
    <row r="102" spans="1:35" x14ac:dyDescent="0.25">
      <c r="A102" s="155">
        <v>17</v>
      </c>
      <c r="B102" s="156" t="s">
        <v>77</v>
      </c>
      <c r="C102" s="152">
        <f>'L16'!C28</f>
        <v>0.58518518518518514</v>
      </c>
      <c r="D102" s="152">
        <f>'L16'!D28</f>
        <v>0.53367003367003363</v>
      </c>
      <c r="E102" s="154">
        <f t="shared" si="3"/>
        <v>1.1188552188552188</v>
      </c>
      <c r="F102" s="154">
        <f t="shared" si="4"/>
        <v>0.34244170096021942</v>
      </c>
      <c r="G102" s="154">
        <f t="shared" si="4"/>
        <v>0.28480370483737483</v>
      </c>
      <c r="H102" s="154">
        <f t="shared" si="4"/>
        <v>1.2518370007595594</v>
      </c>
      <c r="L102" s="405"/>
      <c r="M102" s="405"/>
      <c r="N102" s="411" t="s">
        <v>40</v>
      </c>
      <c r="O102" s="411"/>
      <c r="P102" s="411"/>
      <c r="Q102" s="441"/>
      <c r="R102" s="411" t="s">
        <v>194</v>
      </c>
      <c r="S102" s="411"/>
      <c r="T102" s="411"/>
      <c r="U102" s="158"/>
      <c r="V102" s="158"/>
      <c r="W102" s="158"/>
      <c r="X102" s="158"/>
      <c r="Y102" s="158"/>
      <c r="Z102" s="158"/>
      <c r="AA102" s="158"/>
      <c r="AB102" s="158"/>
      <c r="AC102" s="158"/>
      <c r="AD102" s="158"/>
      <c r="AE102" s="132"/>
      <c r="AF102" s="132"/>
      <c r="AG102" s="132"/>
      <c r="AH102" s="132"/>
      <c r="AI102" s="132"/>
    </row>
    <row r="103" spans="1:35" x14ac:dyDescent="0.25">
      <c r="A103" s="155">
        <v>18</v>
      </c>
      <c r="B103" s="156" t="s">
        <v>78</v>
      </c>
      <c r="C103" s="152">
        <f>'L16'!C29</f>
        <v>0.91666666666666663</v>
      </c>
      <c r="D103" s="152">
        <f>'L16'!D29</f>
        <v>0.85050505050505054</v>
      </c>
      <c r="E103" s="154">
        <f t="shared" si="3"/>
        <v>1.7671717171717172</v>
      </c>
      <c r="F103" s="154">
        <f t="shared" si="4"/>
        <v>0.84027777777777768</v>
      </c>
      <c r="G103" s="154">
        <f t="shared" si="4"/>
        <v>0.72335884093459857</v>
      </c>
      <c r="H103" s="154">
        <f t="shared" si="4"/>
        <v>3.1228958779716356</v>
      </c>
      <c r="L103" s="132"/>
      <c r="M103" s="132"/>
      <c r="N103" s="132"/>
      <c r="O103" s="132"/>
      <c r="P103" s="158"/>
      <c r="Q103" s="158"/>
      <c r="R103" s="158"/>
      <c r="S103" s="158"/>
      <c r="T103" s="158"/>
      <c r="U103" s="158"/>
      <c r="V103" s="158"/>
      <c r="W103" s="158"/>
      <c r="X103" s="158"/>
      <c r="Y103" s="158"/>
      <c r="Z103" s="158"/>
      <c r="AA103" s="158"/>
      <c r="AB103" s="158"/>
      <c r="AC103" s="158"/>
      <c r="AD103" s="132"/>
      <c r="AE103" s="132"/>
      <c r="AF103" s="132"/>
      <c r="AG103" s="132"/>
      <c r="AH103" s="132"/>
      <c r="AI103" s="132"/>
    </row>
    <row r="104" spans="1:35" x14ac:dyDescent="0.25">
      <c r="A104" s="155">
        <v>19</v>
      </c>
      <c r="B104" s="156" t="s">
        <v>80</v>
      </c>
      <c r="C104" s="152">
        <f>'L16'!C30</f>
        <v>0.81717171717171722</v>
      </c>
      <c r="D104" s="152">
        <f>'L16'!D30</f>
        <v>0.84175084175084181</v>
      </c>
      <c r="E104" s="154">
        <f t="shared" si="3"/>
        <v>1.6589225589225589</v>
      </c>
      <c r="F104" s="154">
        <f t="shared" si="4"/>
        <v>0.66776961534537305</v>
      </c>
      <c r="G104" s="154">
        <f t="shared" si="4"/>
        <v>0.70854447958825073</v>
      </c>
      <c r="H104" s="154">
        <f t="shared" si="4"/>
        <v>2.752024056502171</v>
      </c>
      <c r="L104" s="132"/>
      <c r="M104" s="132" t="s">
        <v>190</v>
      </c>
      <c r="N104" s="440">
        <f>T87</f>
        <v>29.420531926483164</v>
      </c>
      <c r="O104" s="440"/>
      <c r="P104" s="440"/>
      <c r="Q104" s="163" t="s">
        <v>193</v>
      </c>
      <c r="R104" s="440">
        <f>Z98</f>
        <v>28.601192484040194</v>
      </c>
      <c r="S104" s="440"/>
      <c r="T104" s="440"/>
      <c r="U104" s="163" t="s">
        <v>190</v>
      </c>
      <c r="V104" s="440">
        <f>N104-R104</f>
        <v>0.81933944244297052</v>
      </c>
      <c r="W104" s="440"/>
      <c r="X104" s="440"/>
      <c r="Y104" s="158"/>
      <c r="Z104" s="158"/>
      <c r="AA104" s="158"/>
      <c r="AB104" s="158"/>
      <c r="AC104" s="158"/>
      <c r="AD104" s="132"/>
      <c r="AE104" s="132"/>
      <c r="AF104" s="132"/>
      <c r="AG104" s="132"/>
      <c r="AH104" s="132"/>
      <c r="AI104" s="132"/>
    </row>
    <row r="105" spans="1:35" x14ac:dyDescent="0.25">
      <c r="A105" s="155">
        <v>20</v>
      </c>
      <c r="B105" s="156" t="s">
        <v>81</v>
      </c>
      <c r="C105" s="152">
        <f>'L16'!C31</f>
        <v>0.77307692307692299</v>
      </c>
      <c r="D105" s="152">
        <f>'L16'!D31</f>
        <v>0.75</v>
      </c>
      <c r="E105" s="154">
        <f t="shared" si="3"/>
        <v>1.523076923076923</v>
      </c>
      <c r="F105" s="154">
        <f t="shared" si="4"/>
        <v>0.5976479289940827</v>
      </c>
      <c r="G105" s="154">
        <f t="shared" si="4"/>
        <v>0.5625</v>
      </c>
      <c r="H105" s="154">
        <f t="shared" si="4"/>
        <v>2.3197633136094673</v>
      </c>
      <c r="L105" s="132"/>
      <c r="M105" s="132"/>
      <c r="N105" s="132"/>
      <c r="O105" s="132"/>
      <c r="P105" s="158"/>
      <c r="Q105" s="158"/>
      <c r="R105" s="158"/>
      <c r="S105" s="158"/>
      <c r="T105" s="158"/>
      <c r="U105" s="158"/>
      <c r="V105" s="158"/>
      <c r="W105" s="158"/>
      <c r="X105" s="158"/>
      <c r="Y105" s="158"/>
      <c r="Z105" s="158"/>
      <c r="AA105" s="158"/>
      <c r="AB105" s="158"/>
      <c r="AC105" s="158"/>
      <c r="AD105" s="132"/>
      <c r="AE105" s="132"/>
      <c r="AF105" s="132"/>
      <c r="AG105" s="132"/>
      <c r="AH105" s="132"/>
      <c r="AI105" s="132"/>
    </row>
    <row r="106" spans="1:35" ht="18.75" x14ac:dyDescent="0.25">
      <c r="A106" s="155">
        <v>21</v>
      </c>
      <c r="B106" s="156" t="s">
        <v>82</v>
      </c>
      <c r="C106" s="152">
        <f>'L16'!C32</f>
        <v>0.59351851851851845</v>
      </c>
      <c r="D106" s="152">
        <f>'L16'!D32</f>
        <v>0.55911680911680917</v>
      </c>
      <c r="E106" s="154">
        <f t="shared" si="3"/>
        <v>1.1526353276353276</v>
      </c>
      <c r="F106" s="154">
        <f t="shared" si="4"/>
        <v>0.35226423182441691</v>
      </c>
      <c r="G106" s="154">
        <f t="shared" si="4"/>
        <v>0.31261160623696244</v>
      </c>
      <c r="H106" s="154">
        <f t="shared" si="4"/>
        <v>1.3285681985129991</v>
      </c>
      <c r="L106" s="405" t="s">
        <v>374</v>
      </c>
      <c r="M106" s="405" t="s">
        <v>190</v>
      </c>
      <c r="N106" s="413" t="s">
        <v>375</v>
      </c>
      <c r="O106" s="413"/>
      <c r="P106" s="413"/>
      <c r="Q106" s="441" t="s">
        <v>193</v>
      </c>
      <c r="R106" s="413" t="s">
        <v>371</v>
      </c>
      <c r="S106" s="413"/>
      <c r="T106" s="413"/>
      <c r="U106" s="158"/>
      <c r="V106" s="158"/>
      <c r="W106" s="158"/>
      <c r="X106" s="158"/>
      <c r="Y106" s="158"/>
      <c r="Z106" s="158"/>
      <c r="AA106" s="158"/>
      <c r="AB106" s="158"/>
      <c r="AC106" s="158"/>
      <c r="AD106" s="158"/>
      <c r="AE106" s="132"/>
      <c r="AF106" s="132"/>
      <c r="AG106" s="132"/>
      <c r="AH106" s="132"/>
      <c r="AI106" s="132"/>
    </row>
    <row r="107" spans="1:35" x14ac:dyDescent="0.25">
      <c r="A107" s="155">
        <v>22</v>
      </c>
      <c r="B107" s="156" t="s">
        <v>84</v>
      </c>
      <c r="C107" s="152">
        <f>'L16'!C33</f>
        <v>0.58518518518518514</v>
      </c>
      <c r="D107" s="152">
        <f>'L16'!D33</f>
        <v>0.56144781144781142</v>
      </c>
      <c r="E107" s="154">
        <f t="shared" si="3"/>
        <v>1.1466329966329964</v>
      </c>
      <c r="F107" s="154">
        <f t="shared" si="4"/>
        <v>0.34244170096021942</v>
      </c>
      <c r="G107" s="154">
        <f t="shared" si="4"/>
        <v>0.3152236449795372</v>
      </c>
      <c r="H107" s="154">
        <f t="shared" si="4"/>
        <v>1.3147672289675651</v>
      </c>
      <c r="L107" s="405"/>
      <c r="M107" s="405"/>
      <c r="N107" s="411" t="s">
        <v>35</v>
      </c>
      <c r="O107" s="411"/>
      <c r="P107" s="411"/>
      <c r="Q107" s="441"/>
      <c r="R107" s="411" t="s">
        <v>194</v>
      </c>
      <c r="S107" s="411"/>
      <c r="T107" s="411"/>
      <c r="U107" s="158"/>
      <c r="V107" s="158"/>
      <c r="W107" s="158"/>
      <c r="X107" s="158"/>
      <c r="Y107" s="158"/>
      <c r="Z107" s="158"/>
      <c r="AA107" s="158"/>
      <c r="AB107" s="158"/>
      <c r="AC107" s="158"/>
      <c r="AD107" s="158"/>
      <c r="AE107" s="132"/>
      <c r="AF107" s="132"/>
      <c r="AG107" s="132"/>
      <c r="AH107" s="132"/>
      <c r="AI107" s="132"/>
    </row>
    <row r="108" spans="1:35" x14ac:dyDescent="0.25">
      <c r="A108" s="155">
        <v>23</v>
      </c>
      <c r="B108" s="156" t="s">
        <v>79</v>
      </c>
      <c r="C108" s="152">
        <f>'L16'!C34</f>
        <v>0.75151515151515158</v>
      </c>
      <c r="D108" s="152">
        <f>'L16'!D34</f>
        <v>0.68787878787878787</v>
      </c>
      <c r="E108" s="154">
        <f t="shared" si="3"/>
        <v>1.4393939393939394</v>
      </c>
      <c r="F108" s="154">
        <f t="shared" si="4"/>
        <v>0.56477502295684123</v>
      </c>
      <c r="G108" s="154">
        <f t="shared" si="4"/>
        <v>0.47317722681359042</v>
      </c>
      <c r="H108" s="154">
        <f t="shared" si="4"/>
        <v>2.071854912764004</v>
      </c>
      <c r="L108" s="132"/>
      <c r="M108" s="132"/>
      <c r="N108" s="132"/>
      <c r="O108" s="132"/>
      <c r="P108" s="158"/>
      <c r="Q108" s="158"/>
      <c r="R108" s="158"/>
      <c r="S108" s="158"/>
      <c r="T108" s="158"/>
      <c r="U108" s="158"/>
      <c r="V108" s="158"/>
      <c r="W108" s="158"/>
      <c r="X108" s="158"/>
      <c r="Y108" s="158"/>
      <c r="Z108" s="158"/>
      <c r="AA108" s="158"/>
      <c r="AB108" s="158"/>
      <c r="AC108" s="158"/>
      <c r="AD108" s="132"/>
      <c r="AE108" s="132"/>
      <c r="AF108" s="132"/>
      <c r="AG108" s="132"/>
      <c r="AH108" s="132"/>
      <c r="AI108" s="132"/>
    </row>
    <row r="109" spans="1:35" x14ac:dyDescent="0.25">
      <c r="A109" s="155">
        <v>24</v>
      </c>
      <c r="B109" s="156" t="s">
        <v>72</v>
      </c>
      <c r="C109" s="152">
        <f>'L16'!C35</f>
        <v>0.8232323232323232</v>
      </c>
      <c r="D109" s="152">
        <f>'L16'!D35</f>
        <v>0.88205128205128203</v>
      </c>
      <c r="E109" s="154">
        <f t="shared" si="3"/>
        <v>1.7052836052836051</v>
      </c>
      <c r="F109" s="154">
        <f t="shared" si="4"/>
        <v>0.67771145801448829</v>
      </c>
      <c r="G109" s="154">
        <f t="shared" si="4"/>
        <v>0.77801446416831033</v>
      </c>
      <c r="H109" s="154">
        <f t="shared" si="4"/>
        <v>2.9079921744490504</v>
      </c>
      <c r="L109" s="132"/>
      <c r="M109" s="132" t="s">
        <v>190</v>
      </c>
      <c r="N109" s="440">
        <f>X90</f>
        <v>28.604539915417128</v>
      </c>
      <c r="O109" s="440"/>
      <c r="P109" s="440"/>
      <c r="Q109" s="163" t="s">
        <v>193</v>
      </c>
      <c r="R109" s="440">
        <f>Z98</f>
        <v>28.601192484040194</v>
      </c>
      <c r="S109" s="440"/>
      <c r="T109" s="440"/>
      <c r="U109" s="163" t="s">
        <v>190</v>
      </c>
      <c r="V109" s="440">
        <f>N109-R109</f>
        <v>3.3474313769339403E-3</v>
      </c>
      <c r="W109" s="440"/>
      <c r="X109" s="440"/>
      <c r="Y109" s="158"/>
      <c r="Z109" s="158"/>
      <c r="AA109" s="158"/>
      <c r="AB109" s="158"/>
      <c r="AC109" s="158"/>
      <c r="AD109" s="132"/>
      <c r="AE109" s="132"/>
      <c r="AF109" s="132"/>
      <c r="AG109" s="132"/>
      <c r="AH109" s="132"/>
      <c r="AI109" s="132"/>
    </row>
    <row r="110" spans="1:35" x14ac:dyDescent="0.25">
      <c r="A110" s="155">
        <v>25</v>
      </c>
      <c r="B110" s="156" t="s">
        <v>87</v>
      </c>
      <c r="C110" s="152">
        <f>'L16'!C36</f>
        <v>0.66666666666666663</v>
      </c>
      <c r="D110" s="152">
        <f>'L16'!D36</f>
        <v>0.65555555555555556</v>
      </c>
      <c r="E110" s="154">
        <f t="shared" si="3"/>
        <v>1.3222222222222222</v>
      </c>
      <c r="F110" s="154">
        <f t="shared" si="4"/>
        <v>0.44444444444444442</v>
      </c>
      <c r="G110" s="154">
        <f t="shared" si="4"/>
        <v>0.42975308641975307</v>
      </c>
      <c r="H110" s="154">
        <f t="shared" si="4"/>
        <v>1.7482716049382716</v>
      </c>
      <c r="L110" s="132"/>
      <c r="M110" s="132"/>
      <c r="N110" s="132"/>
      <c r="O110" s="132"/>
      <c r="P110" s="158"/>
      <c r="Q110" s="158"/>
      <c r="R110" s="158"/>
      <c r="S110" s="158"/>
      <c r="T110" s="158"/>
      <c r="U110" s="158"/>
      <c r="V110" s="158"/>
      <c r="W110" s="158"/>
      <c r="X110" s="158"/>
      <c r="Y110" s="158"/>
      <c r="Z110" s="158"/>
      <c r="AA110" s="158"/>
      <c r="AB110" s="158"/>
      <c r="AC110" s="158"/>
      <c r="AD110" s="132"/>
      <c r="AE110" s="132"/>
      <c r="AF110" s="132"/>
      <c r="AG110" s="132"/>
      <c r="AH110" s="132"/>
      <c r="AI110" s="132"/>
    </row>
    <row r="111" spans="1:35" ht="18.75" x14ac:dyDescent="0.25">
      <c r="A111" s="155">
        <v>26</v>
      </c>
      <c r="B111" s="156" t="s">
        <v>86</v>
      </c>
      <c r="C111" s="152">
        <f>'L16'!C37</f>
        <v>0.94841269841269848</v>
      </c>
      <c r="D111" s="152">
        <f>'L16'!D37</f>
        <v>0.91351241351241352</v>
      </c>
      <c r="E111" s="154">
        <f t="shared" si="3"/>
        <v>1.8619251119251121</v>
      </c>
      <c r="F111" s="154">
        <f t="shared" si="4"/>
        <v>0.89948664651045618</v>
      </c>
      <c r="G111" s="154">
        <f t="shared" si="4"/>
        <v>0.83450492964127476</v>
      </c>
      <c r="H111" s="154">
        <f t="shared" si="4"/>
        <v>3.4667651224173412</v>
      </c>
      <c r="L111" s="405" t="s">
        <v>376</v>
      </c>
      <c r="M111" s="405" t="s">
        <v>190</v>
      </c>
      <c r="N111" s="405" t="s">
        <v>370</v>
      </c>
      <c r="O111" s="405"/>
      <c r="P111" s="405" t="s">
        <v>191</v>
      </c>
      <c r="Q111" s="413" t="s">
        <v>371</v>
      </c>
      <c r="R111" s="413"/>
      <c r="S111" s="413"/>
      <c r="T111" s="405" t="s">
        <v>193</v>
      </c>
      <c r="U111" s="413" t="s">
        <v>373</v>
      </c>
      <c r="V111" s="413"/>
      <c r="W111" s="413"/>
      <c r="X111" s="441" t="s">
        <v>193</v>
      </c>
      <c r="Y111" s="413" t="s">
        <v>375</v>
      </c>
      <c r="Z111" s="413"/>
      <c r="AA111" s="413"/>
      <c r="AB111" s="158"/>
      <c r="AC111" s="158"/>
      <c r="AD111" s="158"/>
      <c r="AE111" s="158"/>
      <c r="AF111" s="158"/>
      <c r="AG111" s="158"/>
      <c r="AH111" s="158"/>
      <c r="AI111" s="158"/>
    </row>
    <row r="112" spans="1:35" x14ac:dyDescent="0.25">
      <c r="A112" s="155">
        <v>27</v>
      </c>
      <c r="B112" s="156" t="s">
        <v>88</v>
      </c>
      <c r="C112" s="152">
        <f>'L16'!C38</f>
        <v>0.80050505050505061</v>
      </c>
      <c r="D112" s="152">
        <f>'L16'!D38</f>
        <v>0.79580419580419581</v>
      </c>
      <c r="E112" s="154">
        <f t="shared" si="3"/>
        <v>1.5963092463092465</v>
      </c>
      <c r="F112" s="154">
        <f t="shared" si="4"/>
        <v>0.64080833588409358</v>
      </c>
      <c r="G112" s="154">
        <f t="shared" si="4"/>
        <v>0.63330431805956278</v>
      </c>
      <c r="H112" s="154">
        <f t="shared" si="4"/>
        <v>2.5482032098523946</v>
      </c>
      <c r="L112" s="405"/>
      <c r="M112" s="405"/>
      <c r="N112" s="405"/>
      <c r="O112" s="405"/>
      <c r="P112" s="405"/>
      <c r="Q112" s="411" t="s">
        <v>194</v>
      </c>
      <c r="R112" s="411"/>
      <c r="S112" s="411"/>
      <c r="T112" s="405"/>
      <c r="U112" s="411" t="s">
        <v>40</v>
      </c>
      <c r="V112" s="411"/>
      <c r="W112" s="411"/>
      <c r="X112" s="441"/>
      <c r="Y112" s="411" t="s">
        <v>35</v>
      </c>
      <c r="Z112" s="411"/>
      <c r="AA112" s="411"/>
      <c r="AB112" s="158"/>
      <c r="AC112" s="158"/>
      <c r="AD112" s="158"/>
      <c r="AE112" s="158"/>
      <c r="AF112" s="158"/>
      <c r="AG112" s="158"/>
      <c r="AH112" s="158"/>
      <c r="AI112" s="158"/>
    </row>
    <row r="113" spans="1:35" x14ac:dyDescent="0.25">
      <c r="A113" s="155">
        <v>28</v>
      </c>
      <c r="B113" s="156" t="s">
        <v>85</v>
      </c>
      <c r="C113" s="152">
        <f>'L16'!C39</f>
        <v>0.77913752913752921</v>
      </c>
      <c r="D113" s="152">
        <f>'L16'!D39</f>
        <v>0.83106060606060606</v>
      </c>
      <c r="E113" s="154">
        <f t="shared" si="3"/>
        <v>1.6101981351981354</v>
      </c>
      <c r="F113" s="154">
        <f t="shared" si="4"/>
        <v>0.60705528931053421</v>
      </c>
      <c r="G113" s="154">
        <f t="shared" si="4"/>
        <v>0.69066173094582184</v>
      </c>
      <c r="H113" s="154">
        <f t="shared" si="4"/>
        <v>2.5927380345955529</v>
      </c>
      <c r="L113" s="132"/>
      <c r="M113" s="132"/>
      <c r="N113" s="132"/>
      <c r="O113" s="132"/>
      <c r="P113" s="158"/>
      <c r="Q113" s="158"/>
      <c r="R113" s="158"/>
      <c r="S113" s="158"/>
      <c r="T113" s="158"/>
      <c r="U113" s="158"/>
      <c r="V113" s="158"/>
      <c r="W113" s="158"/>
      <c r="X113" s="158"/>
      <c r="Y113" s="158"/>
      <c r="Z113" s="158"/>
      <c r="AA113" s="158"/>
      <c r="AB113" s="158"/>
      <c r="AC113" s="158"/>
      <c r="AD113" s="132"/>
      <c r="AE113" s="132"/>
      <c r="AF113" s="132"/>
      <c r="AG113" s="132"/>
      <c r="AH113" s="132"/>
      <c r="AI113" s="132"/>
    </row>
    <row r="114" spans="1:35" x14ac:dyDescent="0.25">
      <c r="A114" s="155">
        <v>29</v>
      </c>
      <c r="B114" s="156" t="s">
        <v>83</v>
      </c>
      <c r="C114" s="152">
        <f>'L16'!C40</f>
        <v>0.91161616161616166</v>
      </c>
      <c r="D114" s="152">
        <f>'L16'!D40</f>
        <v>0.90235690235690225</v>
      </c>
      <c r="E114" s="154">
        <f t="shared" si="3"/>
        <v>1.813973063973064</v>
      </c>
      <c r="F114" s="154">
        <f t="shared" si="4"/>
        <v>0.83104402611978379</v>
      </c>
      <c r="G114" s="154">
        <f t="shared" si="4"/>
        <v>0.814247979231144</v>
      </c>
      <c r="H114" s="154">
        <f t="shared" si="4"/>
        <v>3.2904982768198257</v>
      </c>
      <c r="L114" s="132"/>
      <c r="M114" s="132" t="s">
        <v>190</v>
      </c>
      <c r="N114" s="404">
        <f>D120</f>
        <v>29.441176485003883</v>
      </c>
      <c r="O114" s="440"/>
      <c r="P114" s="440"/>
      <c r="Q114" s="163" t="s">
        <v>191</v>
      </c>
      <c r="R114" s="440">
        <f>Z98</f>
        <v>28.601192484040194</v>
      </c>
      <c r="S114" s="440"/>
      <c r="T114" s="440"/>
      <c r="U114" s="163" t="s">
        <v>193</v>
      </c>
      <c r="V114" s="440">
        <f>T87</f>
        <v>29.420531926483164</v>
      </c>
      <c r="W114" s="440"/>
      <c r="X114" s="440"/>
      <c r="Y114" s="163" t="s">
        <v>193</v>
      </c>
      <c r="Z114" s="440">
        <f>X90</f>
        <v>28.604539915417128</v>
      </c>
      <c r="AA114" s="440"/>
      <c r="AB114" s="440"/>
      <c r="AC114" s="163" t="s">
        <v>190</v>
      </c>
      <c r="AD114" s="440">
        <f>N114+R114-V114-Z114</f>
        <v>1.7297127143784508E-2</v>
      </c>
      <c r="AE114" s="440"/>
      <c r="AF114" s="440"/>
      <c r="AG114" s="132"/>
      <c r="AH114" s="132"/>
      <c r="AI114" s="132"/>
    </row>
    <row r="115" spans="1:35" x14ac:dyDescent="0.25">
      <c r="A115" s="155">
        <v>30</v>
      </c>
      <c r="B115" s="156" t="s">
        <v>76</v>
      </c>
      <c r="C115" s="152">
        <f>'L16'!C41</f>
        <v>0.72575757575757571</v>
      </c>
      <c r="D115" s="152">
        <f>'L16'!D41</f>
        <v>0.6767676767676768</v>
      </c>
      <c r="E115" s="154">
        <f t="shared" si="3"/>
        <v>1.4025252525252525</v>
      </c>
      <c r="F115" s="154">
        <f t="shared" si="4"/>
        <v>0.52672405876951323</v>
      </c>
      <c r="G115" s="154">
        <f t="shared" si="4"/>
        <v>0.45801448831751868</v>
      </c>
      <c r="H115" s="154">
        <f t="shared" si="4"/>
        <v>1.9670770839710232</v>
      </c>
      <c r="L115" s="132"/>
      <c r="M115" s="132"/>
      <c r="N115" s="132"/>
      <c r="O115" s="132"/>
      <c r="P115" s="158"/>
      <c r="Q115" s="158"/>
      <c r="R115" s="158"/>
      <c r="S115" s="158"/>
      <c r="T115" s="158"/>
      <c r="U115" s="158"/>
      <c r="V115" s="158"/>
      <c r="W115" s="158"/>
      <c r="X115" s="158"/>
      <c r="Y115" s="158"/>
      <c r="Z115" s="158"/>
      <c r="AA115" s="158"/>
      <c r="AB115" s="158"/>
      <c r="AC115" s="158"/>
      <c r="AD115" s="132"/>
      <c r="AE115" s="132"/>
      <c r="AF115" s="132"/>
      <c r="AG115" s="132"/>
      <c r="AH115" s="132"/>
      <c r="AI115" s="132"/>
    </row>
    <row r="116" spans="1:35" ht="18.75" x14ac:dyDescent="0.35">
      <c r="A116" s="155"/>
      <c r="B116" s="153"/>
      <c r="C116" s="152">
        <f t="shared" ref="C116:H116" si="5">SUM(C86:C115)</f>
        <v>20.936826136826141</v>
      </c>
      <c r="D116" s="152">
        <f t="shared" si="5"/>
        <v>20.488667813667817</v>
      </c>
      <c r="E116" s="152">
        <f t="shared" si="5"/>
        <v>41.425493950493944</v>
      </c>
      <c r="F116" s="152">
        <f t="shared" si="5"/>
        <v>15.01442884073434</v>
      </c>
      <c r="G116" s="152">
        <f t="shared" si="5"/>
        <v>14.426747644269543</v>
      </c>
      <c r="H116" s="152">
        <f t="shared" si="5"/>
        <v>58.841063852966329</v>
      </c>
      <c r="L116" s="132"/>
      <c r="M116" s="135" t="s">
        <v>377</v>
      </c>
      <c r="N116" s="438">
        <f>V104</f>
        <v>0.81933944244297052</v>
      </c>
      <c r="O116" s="438"/>
      <c r="P116" s="438"/>
      <c r="Q116" s="158"/>
      <c r="R116" s="158"/>
      <c r="S116" s="158"/>
      <c r="T116" s="158"/>
      <c r="U116" s="158"/>
      <c r="V116" s="158"/>
      <c r="W116" s="158"/>
      <c r="X116" s="158"/>
      <c r="Y116" s="158"/>
      <c r="Z116" s="158"/>
      <c r="AA116" s="158"/>
      <c r="AB116" s="158"/>
      <c r="AC116" s="158"/>
      <c r="AD116" s="132"/>
      <c r="AE116" s="132"/>
      <c r="AF116" s="132"/>
      <c r="AG116" s="132"/>
      <c r="AH116" s="132"/>
      <c r="AI116" s="132"/>
    </row>
    <row r="117" spans="1:35" ht="20.25" x14ac:dyDescent="0.35">
      <c r="A117" s="153"/>
      <c r="B117" s="153"/>
      <c r="C117" s="164" t="s">
        <v>378</v>
      </c>
      <c r="D117" s="164" t="s">
        <v>378</v>
      </c>
      <c r="E117" s="164" t="s">
        <v>379</v>
      </c>
      <c r="F117" s="164" t="s">
        <v>380</v>
      </c>
      <c r="G117" s="164" t="s">
        <v>381</v>
      </c>
      <c r="H117" s="164" t="s">
        <v>382</v>
      </c>
      <c r="L117" s="132"/>
      <c r="M117" s="135" t="s">
        <v>383</v>
      </c>
      <c r="N117" s="438">
        <f>V109</f>
        <v>3.3474313769339403E-3</v>
      </c>
      <c r="O117" s="438"/>
      <c r="P117" s="438"/>
      <c r="Q117" s="158"/>
      <c r="R117" s="158"/>
      <c r="S117" s="158"/>
      <c r="T117" s="158"/>
      <c r="U117" s="158"/>
      <c r="V117" s="158"/>
      <c r="W117" s="158"/>
      <c r="X117" s="158"/>
      <c r="Y117" s="158"/>
      <c r="Z117" s="158"/>
      <c r="AA117" s="158"/>
      <c r="AB117" s="158"/>
      <c r="AC117" s="158"/>
      <c r="AD117" s="132"/>
      <c r="AE117" s="132"/>
      <c r="AF117" s="132"/>
      <c r="AG117" s="132"/>
      <c r="AH117" s="132"/>
      <c r="AI117" s="132"/>
    </row>
    <row r="118" spans="1:35" ht="18.75" x14ac:dyDescent="0.35">
      <c r="L118" s="165"/>
      <c r="M118" s="166" t="s">
        <v>384</v>
      </c>
      <c r="N118" s="439">
        <f>AD114</f>
        <v>1.7297127143784508E-2</v>
      </c>
      <c r="O118" s="439"/>
      <c r="P118" s="439"/>
      <c r="Q118" s="157"/>
      <c r="R118" s="157"/>
      <c r="S118" s="158"/>
      <c r="T118" s="158"/>
      <c r="U118" s="158"/>
      <c r="V118" s="158"/>
      <c r="W118" s="158"/>
      <c r="X118" s="158"/>
      <c r="Y118" s="158"/>
      <c r="Z118" s="158"/>
      <c r="AA118" s="158"/>
      <c r="AB118" s="158"/>
      <c r="AC118" s="158"/>
      <c r="AD118" s="132"/>
      <c r="AE118" s="132"/>
      <c r="AF118" s="132"/>
      <c r="AG118" s="132"/>
      <c r="AH118" s="132"/>
      <c r="AI118" s="132"/>
    </row>
    <row r="119" spans="1:35" ht="18.75" x14ac:dyDescent="0.35">
      <c r="C119" s="164" t="s">
        <v>363</v>
      </c>
      <c r="D119" s="152">
        <f>C116+D116</f>
        <v>41.425493950493959</v>
      </c>
      <c r="L119" s="132"/>
      <c r="M119" s="135" t="s">
        <v>385</v>
      </c>
      <c r="N119" s="438">
        <f>SUM(N116:P118)</f>
        <v>0.83998400096368897</v>
      </c>
      <c r="O119" s="438"/>
      <c r="P119" s="438"/>
      <c r="Q119" s="158"/>
      <c r="R119" s="158"/>
      <c r="S119" s="158"/>
      <c r="T119" s="158"/>
      <c r="U119" s="158"/>
      <c r="V119" s="158"/>
      <c r="W119" s="158"/>
      <c r="X119" s="158"/>
      <c r="Y119" s="158"/>
      <c r="Z119" s="158"/>
      <c r="AA119" s="158"/>
      <c r="AB119" s="158"/>
      <c r="AC119" s="158"/>
      <c r="AD119" s="132"/>
      <c r="AE119" s="132"/>
      <c r="AF119" s="132"/>
      <c r="AG119" s="132"/>
      <c r="AH119" s="132"/>
      <c r="AI119" s="132"/>
    </row>
    <row r="120" spans="1:35" ht="18.75" x14ac:dyDescent="0.25">
      <c r="C120" s="164" t="s">
        <v>370</v>
      </c>
      <c r="D120" s="152">
        <f>F116+G116</f>
        <v>29.441176485003883</v>
      </c>
      <c r="L120" s="132"/>
      <c r="M120" s="132"/>
      <c r="N120" s="132"/>
      <c r="O120" s="132"/>
      <c r="P120" s="158"/>
      <c r="Q120" s="158"/>
      <c r="R120" s="158"/>
      <c r="S120" s="158"/>
      <c r="T120" s="158"/>
      <c r="U120" s="158"/>
      <c r="V120" s="158"/>
      <c r="W120" s="158"/>
      <c r="X120" s="158"/>
      <c r="Y120" s="158"/>
      <c r="Z120" s="158"/>
      <c r="AA120" s="158"/>
      <c r="AB120" s="158"/>
      <c r="AC120" s="158"/>
      <c r="AD120" s="132"/>
      <c r="AE120" s="132"/>
      <c r="AF120" s="132"/>
      <c r="AG120" s="132"/>
      <c r="AH120" s="132"/>
      <c r="AI120" s="132"/>
    </row>
    <row r="121" spans="1:35" x14ac:dyDescent="0.25">
      <c r="L121" s="134" t="s">
        <v>195</v>
      </c>
      <c r="M121" s="134"/>
      <c r="N121" s="137"/>
      <c r="O121" s="137"/>
      <c r="P121" s="158"/>
      <c r="Q121" s="158"/>
      <c r="R121" s="158"/>
      <c r="S121" s="158"/>
      <c r="T121" s="158"/>
      <c r="U121" s="158"/>
      <c r="V121" s="158"/>
      <c r="W121" s="158"/>
      <c r="X121" s="158"/>
      <c r="Y121" s="158"/>
      <c r="Z121" s="158"/>
      <c r="AA121" s="158"/>
      <c r="AB121" s="158"/>
      <c r="AC121" s="158"/>
      <c r="AD121" s="132"/>
      <c r="AE121" s="132"/>
      <c r="AF121" s="132"/>
      <c r="AG121" s="132"/>
      <c r="AH121" s="132"/>
      <c r="AI121" s="132"/>
    </row>
    <row r="122" spans="1:35" x14ac:dyDescent="0.25">
      <c r="L122" s="132"/>
      <c r="M122" s="132"/>
      <c r="N122" s="132"/>
      <c r="O122" s="132"/>
      <c r="P122" s="158"/>
      <c r="Q122" s="158"/>
      <c r="R122" s="158"/>
      <c r="S122" s="158"/>
      <c r="T122" s="158"/>
      <c r="U122" s="158"/>
      <c r="V122" s="158"/>
      <c r="W122" s="158"/>
      <c r="X122" s="158"/>
      <c r="Y122" s="158"/>
      <c r="Z122" s="158"/>
      <c r="AA122" s="158"/>
      <c r="AB122" s="158"/>
      <c r="AC122" s="158"/>
      <c r="AD122" s="132"/>
      <c r="AE122" s="132"/>
      <c r="AF122" s="132"/>
      <c r="AG122" s="132"/>
      <c r="AH122" s="132"/>
      <c r="AI122" s="132"/>
    </row>
    <row r="123" spans="1:35" x14ac:dyDescent="0.25">
      <c r="L123" s="134"/>
      <c r="M123" s="167" t="s">
        <v>196</v>
      </c>
      <c r="N123" s="137"/>
      <c r="O123" s="137"/>
      <c r="P123" s="158"/>
      <c r="Q123" s="158"/>
      <c r="R123" s="158"/>
      <c r="S123" s="158"/>
      <c r="T123" s="158"/>
      <c r="U123" s="158"/>
      <c r="V123" s="158"/>
      <c r="W123" s="158"/>
      <c r="X123" s="158"/>
      <c r="Y123" s="158"/>
      <c r="Z123" s="158"/>
      <c r="AA123" s="158"/>
      <c r="AB123" s="158"/>
      <c r="AC123" s="158"/>
      <c r="AD123" s="132"/>
      <c r="AE123" s="132"/>
      <c r="AF123" s="132"/>
      <c r="AG123" s="132"/>
      <c r="AH123" s="132"/>
      <c r="AI123" s="132"/>
    </row>
    <row r="124" spans="1:35" x14ac:dyDescent="0.25">
      <c r="L124" s="132"/>
      <c r="M124" s="434" t="s">
        <v>197</v>
      </c>
      <c r="N124" s="435"/>
      <c r="O124" s="436"/>
      <c r="P124" s="434" t="s">
        <v>198</v>
      </c>
      <c r="Q124" s="436"/>
      <c r="R124" s="434" t="s">
        <v>199</v>
      </c>
      <c r="S124" s="435"/>
      <c r="T124" s="436"/>
      <c r="U124" s="434" t="s">
        <v>200</v>
      </c>
      <c r="V124" s="435"/>
      <c r="W124" s="436"/>
      <c r="X124" s="168"/>
      <c r="Y124" s="168"/>
      <c r="Z124" s="158"/>
      <c r="AA124" s="158"/>
      <c r="AB124" s="158"/>
      <c r="AC124" s="158"/>
      <c r="AD124" s="158"/>
      <c r="AE124" s="132"/>
      <c r="AF124" s="132"/>
      <c r="AG124" s="132"/>
      <c r="AH124" s="132"/>
      <c r="AI124" s="132"/>
    </row>
    <row r="125" spans="1:35" x14ac:dyDescent="0.25">
      <c r="L125" s="132"/>
      <c r="M125" s="416" t="s">
        <v>201</v>
      </c>
      <c r="N125" s="417"/>
      <c r="O125" s="418"/>
      <c r="P125" s="422" t="s">
        <v>202</v>
      </c>
      <c r="Q125" s="423"/>
      <c r="R125" s="432"/>
      <c r="S125" s="437"/>
      <c r="T125" s="433"/>
      <c r="U125" s="432"/>
      <c r="V125" s="437"/>
      <c r="W125" s="433"/>
      <c r="X125" s="169"/>
      <c r="Y125" s="169"/>
      <c r="Z125" s="158"/>
      <c r="AA125" s="158"/>
      <c r="AB125" s="158"/>
      <c r="AC125" s="158"/>
      <c r="AD125" s="158"/>
      <c r="AE125" s="132"/>
      <c r="AF125" s="132"/>
      <c r="AG125" s="132"/>
      <c r="AH125" s="132"/>
      <c r="AI125" s="132"/>
    </row>
    <row r="126" spans="1:35" x14ac:dyDescent="0.25">
      <c r="L126" s="132"/>
      <c r="M126" s="419"/>
      <c r="N126" s="420"/>
      <c r="O126" s="421"/>
      <c r="P126" s="427">
        <f>A115-1</f>
        <v>29</v>
      </c>
      <c r="Q126" s="428"/>
      <c r="R126" s="429">
        <f>N116</f>
        <v>0.81933944244297052</v>
      </c>
      <c r="S126" s="430"/>
      <c r="T126" s="431"/>
      <c r="U126" s="429">
        <f>R126/P126</f>
        <v>2.8253084222171397E-2</v>
      </c>
      <c r="V126" s="430"/>
      <c r="W126" s="431"/>
      <c r="X126" s="169"/>
      <c r="Y126" s="169"/>
      <c r="Z126" s="158"/>
      <c r="AA126" s="158"/>
      <c r="AB126" s="158"/>
      <c r="AC126" s="158"/>
      <c r="AD126" s="158"/>
      <c r="AE126" s="132"/>
      <c r="AF126" s="132"/>
      <c r="AG126" s="132"/>
      <c r="AH126" s="132"/>
      <c r="AI126" s="132"/>
    </row>
    <row r="127" spans="1:35" x14ac:dyDescent="0.25">
      <c r="L127" s="132"/>
      <c r="M127" s="416" t="s">
        <v>203</v>
      </c>
      <c r="N127" s="417"/>
      <c r="O127" s="418"/>
      <c r="P127" s="422" t="s">
        <v>204</v>
      </c>
      <c r="Q127" s="423"/>
      <c r="R127" s="424"/>
      <c r="S127" s="425"/>
      <c r="T127" s="426"/>
      <c r="U127" s="424"/>
      <c r="V127" s="425"/>
      <c r="W127" s="426"/>
      <c r="X127" s="170"/>
      <c r="Y127" s="170"/>
      <c r="Z127" s="158"/>
      <c r="AA127" s="158"/>
      <c r="AB127" s="158"/>
      <c r="AC127" s="158"/>
      <c r="AD127" s="158"/>
      <c r="AE127" s="132"/>
      <c r="AF127" s="132"/>
      <c r="AG127" s="132"/>
      <c r="AH127" s="132"/>
      <c r="AI127" s="132"/>
    </row>
    <row r="128" spans="1:35" x14ac:dyDescent="0.25">
      <c r="L128" s="132"/>
      <c r="M128" s="419"/>
      <c r="N128" s="420"/>
      <c r="O128" s="421"/>
      <c r="P128" s="427">
        <f>P88-1</f>
        <v>1</v>
      </c>
      <c r="Q128" s="428"/>
      <c r="R128" s="429">
        <f>N117</f>
        <v>3.3474313769339403E-3</v>
      </c>
      <c r="S128" s="430"/>
      <c r="T128" s="431"/>
      <c r="U128" s="429">
        <f>R128/P128</f>
        <v>3.3474313769339403E-3</v>
      </c>
      <c r="V128" s="430"/>
      <c r="W128" s="431"/>
      <c r="X128" s="170"/>
      <c r="Y128" s="170"/>
      <c r="Z128" s="158"/>
      <c r="AA128" s="158"/>
      <c r="AB128" s="158"/>
      <c r="AC128" s="158"/>
      <c r="AD128" s="158"/>
      <c r="AE128" s="132"/>
      <c r="AF128" s="132"/>
      <c r="AG128" s="132"/>
      <c r="AH128" s="132"/>
      <c r="AI128" s="132"/>
    </row>
    <row r="129" spans="12:35" x14ac:dyDescent="0.25">
      <c r="L129" s="132"/>
      <c r="M129" s="416" t="s">
        <v>205</v>
      </c>
      <c r="N129" s="417"/>
      <c r="O129" s="418"/>
      <c r="P129" s="432" t="s">
        <v>206</v>
      </c>
      <c r="Q129" s="433"/>
      <c r="R129" s="424"/>
      <c r="S129" s="425"/>
      <c r="T129" s="426"/>
      <c r="U129" s="424"/>
      <c r="V129" s="425"/>
      <c r="W129" s="426"/>
      <c r="X129" s="170"/>
      <c r="Y129" s="170"/>
      <c r="Z129" s="158"/>
      <c r="AA129" s="158"/>
      <c r="AB129" s="158"/>
      <c r="AC129" s="158"/>
      <c r="AD129" s="158"/>
      <c r="AE129" s="132"/>
      <c r="AF129" s="132"/>
      <c r="AG129" s="132"/>
      <c r="AH129" s="132"/>
      <c r="AI129" s="132"/>
    </row>
    <row r="130" spans="12:35" x14ac:dyDescent="0.25">
      <c r="L130" s="132"/>
      <c r="M130" s="419"/>
      <c r="N130" s="420"/>
      <c r="O130" s="421"/>
      <c r="P130" s="427">
        <f>P128*P126</f>
        <v>29</v>
      </c>
      <c r="Q130" s="428"/>
      <c r="R130" s="429">
        <f>N118</f>
        <v>1.7297127143784508E-2</v>
      </c>
      <c r="S130" s="430"/>
      <c r="T130" s="431"/>
      <c r="U130" s="429">
        <f>R130/P130</f>
        <v>5.9645266013050031E-4</v>
      </c>
      <c r="V130" s="430"/>
      <c r="W130" s="431"/>
      <c r="X130" s="170"/>
      <c r="Y130" s="170"/>
      <c r="Z130" s="158"/>
      <c r="AA130" s="158"/>
      <c r="AB130" s="158"/>
      <c r="AC130" s="158"/>
      <c r="AD130" s="158"/>
      <c r="AE130" s="132"/>
      <c r="AF130" s="132"/>
      <c r="AG130" s="132"/>
      <c r="AH130" s="132"/>
      <c r="AI130" s="132"/>
    </row>
    <row r="131" spans="12:35" x14ac:dyDescent="0.25">
      <c r="L131" s="132"/>
      <c r="M131" s="416" t="s">
        <v>207</v>
      </c>
      <c r="N131" s="417"/>
      <c r="O131" s="418"/>
      <c r="P131" s="422" t="s">
        <v>208</v>
      </c>
      <c r="Q131" s="423"/>
      <c r="R131" s="424"/>
      <c r="S131" s="425"/>
      <c r="T131" s="426"/>
      <c r="U131" s="424"/>
      <c r="V131" s="425"/>
      <c r="W131" s="426"/>
      <c r="X131" s="170"/>
      <c r="Y131" s="170"/>
      <c r="Z131" s="158"/>
      <c r="AA131" s="158"/>
      <c r="AB131" s="158"/>
      <c r="AC131" s="158"/>
      <c r="AD131" s="158"/>
      <c r="AE131" s="132"/>
      <c r="AF131" s="132"/>
      <c r="AG131" s="132"/>
      <c r="AH131" s="132"/>
      <c r="AI131" s="132"/>
    </row>
    <row r="132" spans="12:35" x14ac:dyDescent="0.25">
      <c r="L132" s="132"/>
      <c r="M132" s="419"/>
      <c r="N132" s="420"/>
      <c r="O132" s="421"/>
      <c r="P132" s="427">
        <f>(R99*T99)-1</f>
        <v>59</v>
      </c>
      <c r="Q132" s="428"/>
      <c r="R132" s="429">
        <f>SUM(R126:T130)</f>
        <v>0.83998400096368897</v>
      </c>
      <c r="S132" s="430"/>
      <c r="T132" s="431"/>
      <c r="U132" s="429"/>
      <c r="V132" s="430"/>
      <c r="W132" s="431"/>
      <c r="X132" s="158"/>
      <c r="Y132" s="158"/>
      <c r="Z132" s="158"/>
      <c r="AA132" s="158"/>
      <c r="AB132" s="158"/>
      <c r="AC132" s="158"/>
      <c r="AD132" s="132"/>
      <c r="AE132" s="132"/>
      <c r="AF132" s="132"/>
      <c r="AG132" s="132"/>
      <c r="AH132" s="132"/>
      <c r="AI132" s="132"/>
    </row>
    <row r="133" spans="12:35" x14ac:dyDescent="0.25">
      <c r="L133" s="132"/>
      <c r="M133" s="132"/>
      <c r="N133" s="132"/>
      <c r="O133" s="132"/>
      <c r="P133" s="158"/>
      <c r="Q133" s="158"/>
      <c r="R133" s="158"/>
      <c r="S133" s="158"/>
      <c r="T133" s="158"/>
      <c r="U133" s="158"/>
      <c r="V133" s="158"/>
      <c r="W133" s="158"/>
      <c r="X133" s="158"/>
      <c r="Y133" s="158"/>
      <c r="Z133" s="158"/>
      <c r="AA133" s="158"/>
      <c r="AB133" s="158"/>
      <c r="AC133" s="158"/>
      <c r="AD133" s="132"/>
      <c r="AE133" s="132"/>
      <c r="AF133" s="132"/>
      <c r="AG133" s="132"/>
      <c r="AH133" s="132"/>
      <c r="AI133" s="132"/>
    </row>
    <row r="134" spans="12:35" x14ac:dyDescent="0.25">
      <c r="L134" s="132" t="s">
        <v>209</v>
      </c>
      <c r="M134" s="135"/>
      <c r="N134" s="135"/>
      <c r="O134" s="135"/>
      <c r="P134" s="158"/>
      <c r="Q134" s="158"/>
      <c r="R134" s="158"/>
      <c r="S134" s="158"/>
      <c r="T134" s="158"/>
      <c r="U134" s="158"/>
      <c r="V134" s="158"/>
      <c r="W134" s="158"/>
      <c r="X134" s="158"/>
      <c r="Y134" s="158"/>
      <c r="Z134" s="158"/>
      <c r="AA134" s="158"/>
      <c r="AB134" s="158"/>
      <c r="AC134" s="158"/>
      <c r="AD134" s="132"/>
      <c r="AE134" s="132"/>
      <c r="AF134" s="132"/>
      <c r="AG134" s="132"/>
      <c r="AH134" s="132"/>
      <c r="AI134" s="132"/>
    </row>
    <row r="135" spans="12:35" x14ac:dyDescent="0.25">
      <c r="L135" s="132"/>
      <c r="M135" s="132"/>
      <c r="N135" s="132"/>
      <c r="O135" s="132"/>
      <c r="P135" s="132"/>
      <c r="Q135" s="132"/>
      <c r="R135" s="132"/>
      <c r="S135" s="132"/>
      <c r="T135" s="132"/>
      <c r="U135" s="132"/>
      <c r="V135" s="132"/>
      <c r="W135" s="132"/>
      <c r="X135" s="132"/>
      <c r="Y135" s="132"/>
      <c r="Z135" s="132"/>
      <c r="AA135" s="132"/>
      <c r="AB135" s="132"/>
      <c r="AC135" s="132"/>
      <c r="AD135" s="132"/>
      <c r="AE135" s="132"/>
      <c r="AF135" s="132"/>
      <c r="AG135" s="132"/>
      <c r="AH135" s="132"/>
      <c r="AI135" s="132"/>
    </row>
    <row r="136" spans="12:35" x14ac:dyDescent="0.25">
      <c r="L136" s="405" t="s">
        <v>210</v>
      </c>
      <c r="M136" s="405" t="s">
        <v>190</v>
      </c>
      <c r="N136" s="413" t="s">
        <v>211</v>
      </c>
      <c r="O136" s="413"/>
      <c r="P136" s="413"/>
      <c r="Q136" s="158"/>
      <c r="R136" s="158"/>
      <c r="S136" s="158"/>
      <c r="T136" s="158"/>
      <c r="U136" s="158"/>
      <c r="V136" s="158"/>
      <c r="W136" s="158"/>
      <c r="X136" s="158"/>
      <c r="Y136" s="158"/>
      <c r="Z136" s="158"/>
      <c r="AA136" s="132"/>
      <c r="AB136" s="132"/>
      <c r="AC136" s="132"/>
      <c r="AD136" s="132"/>
      <c r="AE136" s="132"/>
      <c r="AF136" s="132"/>
      <c r="AG136" s="132"/>
      <c r="AH136" s="132"/>
      <c r="AI136" s="132"/>
    </row>
    <row r="137" spans="12:35" x14ac:dyDescent="0.25">
      <c r="L137" s="405"/>
      <c r="M137" s="405"/>
      <c r="N137" s="411" t="s">
        <v>212</v>
      </c>
      <c r="O137" s="411"/>
      <c r="P137" s="411"/>
      <c r="Q137" s="158"/>
      <c r="R137" s="158"/>
      <c r="S137" s="158"/>
      <c r="T137" s="158"/>
      <c r="U137" s="158"/>
      <c r="V137" s="158"/>
      <c r="W137" s="158"/>
      <c r="X137" s="158"/>
      <c r="Y137" s="158"/>
      <c r="Z137" s="158"/>
      <c r="AA137" s="132"/>
      <c r="AB137" s="132"/>
      <c r="AC137" s="132"/>
      <c r="AD137" s="132"/>
      <c r="AE137" s="132"/>
      <c r="AF137" s="132"/>
      <c r="AG137" s="132"/>
      <c r="AH137" s="132"/>
      <c r="AI137" s="132"/>
    </row>
    <row r="138" spans="12:35" x14ac:dyDescent="0.25">
      <c r="L138" s="132"/>
      <c r="M138" s="132"/>
      <c r="N138" s="132"/>
      <c r="O138" s="132"/>
      <c r="P138" s="158"/>
      <c r="Q138" s="158"/>
      <c r="R138" s="158"/>
      <c r="S138" s="158"/>
      <c r="T138" s="158"/>
      <c r="U138" s="158"/>
      <c r="V138" s="158"/>
      <c r="W138" s="158"/>
      <c r="X138" s="158"/>
      <c r="Y138" s="158"/>
      <c r="Z138" s="158"/>
      <c r="AA138" s="158"/>
      <c r="AB138" s="158"/>
      <c r="AC138" s="158"/>
      <c r="AD138" s="132"/>
      <c r="AE138" s="132"/>
      <c r="AF138" s="132"/>
      <c r="AG138" s="132"/>
      <c r="AH138" s="132"/>
      <c r="AI138" s="132"/>
    </row>
    <row r="139" spans="12:35" x14ac:dyDescent="0.25">
      <c r="L139" s="405" t="s">
        <v>213</v>
      </c>
      <c r="M139" s="405" t="s">
        <v>190</v>
      </c>
      <c r="N139" s="413" t="s">
        <v>214</v>
      </c>
      <c r="O139" s="413"/>
      <c r="P139" s="413"/>
      <c r="Q139" s="158"/>
      <c r="R139" s="158"/>
      <c r="S139" s="158"/>
      <c r="T139" s="158"/>
      <c r="U139" s="158"/>
      <c r="V139" s="158"/>
      <c r="W139" s="158"/>
      <c r="X139" s="158"/>
      <c r="Y139" s="158"/>
      <c r="Z139" s="158"/>
      <c r="AA139" s="158"/>
      <c r="AB139" s="158"/>
      <c r="AC139" s="158"/>
      <c r="AD139" s="132"/>
      <c r="AE139" s="132"/>
      <c r="AF139" s="132"/>
      <c r="AG139" s="132"/>
      <c r="AH139" s="132"/>
      <c r="AI139" s="132"/>
    </row>
    <row r="140" spans="12:35" x14ac:dyDescent="0.25">
      <c r="L140" s="405"/>
      <c r="M140" s="405"/>
      <c r="N140" s="411" t="s">
        <v>212</v>
      </c>
      <c r="O140" s="411"/>
      <c r="P140" s="411"/>
      <c r="Q140" s="135"/>
      <c r="R140" s="135"/>
      <c r="S140" s="158"/>
      <c r="T140" s="158"/>
      <c r="U140" s="158"/>
      <c r="V140" s="137"/>
      <c r="W140" s="137"/>
      <c r="X140" s="137"/>
      <c r="Y140" s="158"/>
      <c r="Z140" s="158"/>
      <c r="AA140" s="158"/>
      <c r="AB140" s="158"/>
      <c r="AC140" s="158"/>
      <c r="AD140" s="132"/>
      <c r="AE140" s="132"/>
      <c r="AF140" s="132"/>
      <c r="AG140" s="132"/>
      <c r="AH140" s="132"/>
      <c r="AI140" s="132"/>
    </row>
    <row r="141" spans="12:35" x14ac:dyDescent="0.25">
      <c r="L141" s="132"/>
      <c r="M141" s="132"/>
      <c r="N141" s="132"/>
      <c r="O141" s="132"/>
      <c r="P141" s="158"/>
      <c r="Q141" s="158"/>
      <c r="R141" s="158"/>
      <c r="S141" s="158"/>
      <c r="T141" s="158"/>
      <c r="U141" s="158"/>
      <c r="V141" s="158"/>
      <c r="W141" s="158"/>
      <c r="X141" s="158"/>
      <c r="Y141" s="158"/>
      <c r="Z141" s="158"/>
      <c r="AA141" s="158"/>
      <c r="AB141" s="158"/>
      <c r="AC141" s="158"/>
      <c r="AD141" s="132"/>
      <c r="AE141" s="132"/>
      <c r="AF141" s="132"/>
      <c r="AG141" s="132"/>
      <c r="AH141" s="132"/>
      <c r="AI141" s="132"/>
    </row>
    <row r="142" spans="12:35" x14ac:dyDescent="0.25">
      <c r="L142" s="132"/>
      <c r="M142" s="405" t="s">
        <v>190</v>
      </c>
      <c r="N142" s="415">
        <f>R128</f>
        <v>3.3474313769339403E-3</v>
      </c>
      <c r="O142" s="413"/>
      <c r="P142" s="413"/>
      <c r="Q142" s="160" t="s">
        <v>191</v>
      </c>
      <c r="R142" s="415">
        <f>R130</f>
        <v>1.7297127143784508E-2</v>
      </c>
      <c r="S142" s="413"/>
      <c r="T142" s="413"/>
      <c r="U142" s="405" t="s">
        <v>190</v>
      </c>
      <c r="V142" s="415">
        <f>N142+R142</f>
        <v>2.0644558520718448E-2</v>
      </c>
      <c r="W142" s="413"/>
      <c r="X142" s="413"/>
      <c r="Y142" s="405" t="s">
        <v>190</v>
      </c>
      <c r="Z142" s="408">
        <f>V142/V143</f>
        <v>6.881519506906149E-4</v>
      </c>
      <c r="AA142" s="408"/>
      <c r="AB142" s="408"/>
      <c r="AC142" s="158"/>
      <c r="AD142" s="132"/>
      <c r="AE142" s="132"/>
      <c r="AF142" s="132"/>
      <c r="AG142" s="132"/>
      <c r="AH142" s="132"/>
      <c r="AI142" s="132"/>
    </row>
    <row r="143" spans="12:35" x14ac:dyDescent="0.25">
      <c r="L143" s="132"/>
      <c r="M143" s="405"/>
      <c r="N143" s="414">
        <f>P128</f>
        <v>1</v>
      </c>
      <c r="O143" s="414"/>
      <c r="P143" s="414"/>
      <c r="Q143" s="158" t="s">
        <v>191</v>
      </c>
      <c r="R143" s="411">
        <f>P130</f>
        <v>29</v>
      </c>
      <c r="S143" s="411"/>
      <c r="T143" s="411"/>
      <c r="U143" s="405"/>
      <c r="V143" s="414">
        <f>R143+N143</f>
        <v>30</v>
      </c>
      <c r="W143" s="414"/>
      <c r="X143" s="414"/>
      <c r="Y143" s="405"/>
      <c r="Z143" s="408"/>
      <c r="AA143" s="408"/>
      <c r="AB143" s="408"/>
      <c r="AC143" s="158"/>
      <c r="AD143" s="132"/>
      <c r="AE143" s="132"/>
      <c r="AF143" s="132"/>
      <c r="AG143" s="132"/>
      <c r="AH143" s="132"/>
      <c r="AI143" s="132"/>
    </row>
    <row r="144" spans="12:35" x14ac:dyDescent="0.25">
      <c r="L144" s="132"/>
      <c r="M144" s="132"/>
      <c r="N144" s="132"/>
      <c r="O144" s="132"/>
      <c r="P144" s="132"/>
      <c r="Q144" s="132"/>
      <c r="R144" s="132"/>
      <c r="S144" s="132"/>
      <c r="T144" s="132"/>
      <c r="U144" s="132"/>
      <c r="V144" s="132"/>
      <c r="W144" s="132"/>
      <c r="X144" s="132"/>
      <c r="Y144" s="132"/>
      <c r="Z144" s="132"/>
      <c r="AA144" s="132"/>
      <c r="AB144" s="132"/>
      <c r="AC144" s="132"/>
      <c r="AD144" s="132"/>
      <c r="AE144" s="132"/>
      <c r="AF144" s="132"/>
      <c r="AG144" s="132"/>
      <c r="AH144" s="132"/>
      <c r="AI144" s="132"/>
    </row>
    <row r="145" spans="12:35" x14ac:dyDescent="0.25">
      <c r="L145" s="405" t="s">
        <v>210</v>
      </c>
      <c r="M145" s="405" t="s">
        <v>190</v>
      </c>
      <c r="N145" s="415">
        <f>U126</f>
        <v>2.8253084222171397E-2</v>
      </c>
      <c r="O145" s="413"/>
      <c r="P145" s="413"/>
      <c r="Q145" s="160" t="s">
        <v>193</v>
      </c>
      <c r="R145" s="415">
        <f>Z142</f>
        <v>6.881519506906149E-4</v>
      </c>
      <c r="S145" s="413"/>
      <c r="T145" s="413"/>
      <c r="U145" s="405" t="s">
        <v>190</v>
      </c>
      <c r="V145" s="408">
        <v>0.92282194104285498</v>
      </c>
      <c r="W145" s="408"/>
      <c r="X145" s="408"/>
      <c r="Y145" s="132"/>
      <c r="Z145" s="132"/>
      <c r="AA145" s="132"/>
      <c r="AB145" s="132"/>
      <c r="AC145" s="132"/>
      <c r="AD145" s="132"/>
      <c r="AE145" s="132"/>
      <c r="AF145" s="132"/>
      <c r="AG145" s="132"/>
      <c r="AH145" s="132"/>
      <c r="AI145" s="132"/>
    </row>
    <row r="146" spans="12:35" x14ac:dyDescent="0.25">
      <c r="L146" s="405"/>
      <c r="M146" s="405"/>
      <c r="N146" s="412">
        <f>N145</f>
        <v>2.8253084222171397E-2</v>
      </c>
      <c r="O146" s="411"/>
      <c r="P146" s="411"/>
      <c r="Q146" s="411"/>
      <c r="R146" s="411"/>
      <c r="S146" s="411"/>
      <c r="T146" s="411"/>
      <c r="U146" s="405"/>
      <c r="V146" s="408"/>
      <c r="W146" s="408"/>
      <c r="X146" s="408"/>
      <c r="Y146" s="132"/>
      <c r="Z146" s="132"/>
      <c r="AA146" s="132"/>
      <c r="AB146" s="132"/>
      <c r="AC146" s="132"/>
      <c r="AD146" s="132"/>
      <c r="AE146" s="132"/>
      <c r="AF146" s="132"/>
      <c r="AG146" s="132"/>
      <c r="AH146" s="132"/>
      <c r="AI146" s="132"/>
    </row>
    <row r="147" spans="12:35" x14ac:dyDescent="0.25">
      <c r="L147" s="132"/>
      <c r="M147" s="132"/>
      <c r="N147" s="132"/>
      <c r="O147" s="132"/>
      <c r="P147" s="132"/>
      <c r="Q147" s="132"/>
      <c r="R147" s="132"/>
      <c r="S147" s="132"/>
      <c r="T147" s="132"/>
      <c r="U147" s="132"/>
      <c r="V147" s="132"/>
      <c r="W147" s="132"/>
      <c r="X147" s="132"/>
      <c r="Y147" s="132"/>
      <c r="Z147" s="132"/>
      <c r="AA147" s="132"/>
      <c r="AB147" s="132"/>
      <c r="AC147" s="132"/>
      <c r="AD147" s="132"/>
      <c r="AE147" s="132"/>
      <c r="AF147" s="132"/>
      <c r="AG147" s="132"/>
      <c r="AH147" s="132"/>
      <c r="AI147" s="132"/>
    </row>
    <row r="148" spans="12:35" x14ac:dyDescent="0.25">
      <c r="L148" s="132" t="s">
        <v>215</v>
      </c>
      <c r="M148" s="132"/>
      <c r="N148" s="132"/>
      <c r="O148" s="132"/>
      <c r="P148" s="132"/>
      <c r="Q148" s="132"/>
      <c r="R148" s="132"/>
      <c r="S148" s="132"/>
      <c r="T148" s="132"/>
      <c r="U148" s="132"/>
      <c r="V148" s="132"/>
      <c r="W148" s="132"/>
      <c r="X148" s="132"/>
      <c r="Y148" s="132"/>
      <c r="Z148" s="132"/>
      <c r="AA148" s="132"/>
      <c r="AB148" s="132"/>
      <c r="AC148" s="132"/>
      <c r="AD148" s="132"/>
      <c r="AE148" s="404">
        <f>V145</f>
        <v>0.92282194104285498</v>
      </c>
      <c r="AF148" s="404"/>
      <c r="AG148" s="132"/>
      <c r="AH148" s="132"/>
      <c r="AI148" s="132"/>
    </row>
    <row r="149" spans="12:35" x14ac:dyDescent="0.25">
      <c r="L149" s="132"/>
      <c r="M149" s="132"/>
      <c r="N149" s="132"/>
      <c r="O149" s="132"/>
      <c r="P149" s="132"/>
      <c r="Q149" s="132"/>
      <c r="R149" s="132"/>
      <c r="S149" s="132"/>
      <c r="T149" s="132"/>
      <c r="U149" s="132"/>
      <c r="V149" s="132"/>
      <c r="W149" s="132"/>
      <c r="X149" s="132"/>
      <c r="Y149" s="132"/>
      <c r="Z149" s="132"/>
      <c r="AA149" s="132"/>
      <c r="AB149" s="132"/>
      <c r="AC149" s="132"/>
      <c r="AD149" s="132"/>
      <c r="AE149" s="132"/>
      <c r="AF149" s="132"/>
      <c r="AG149" s="132"/>
      <c r="AH149" s="132"/>
      <c r="AI149" s="132"/>
    </row>
    <row r="150" spans="12:35" x14ac:dyDescent="0.25">
      <c r="L150" s="132" t="s">
        <v>216</v>
      </c>
      <c r="M150" s="132"/>
      <c r="N150" s="132"/>
      <c r="O150" s="132"/>
      <c r="P150" s="132"/>
      <c r="Q150" s="132"/>
      <c r="R150" s="132"/>
      <c r="S150" s="132"/>
      <c r="T150" s="132"/>
      <c r="U150" s="132"/>
      <c r="V150" s="132"/>
      <c r="W150" s="132"/>
      <c r="X150" s="132"/>
      <c r="Y150" s="132"/>
      <c r="Z150" s="132"/>
      <c r="AA150" s="132"/>
      <c r="AB150" s="132"/>
      <c r="AC150" s="132"/>
      <c r="AD150" s="132"/>
      <c r="AE150" s="132"/>
      <c r="AF150" s="132"/>
      <c r="AG150" s="132"/>
      <c r="AH150" s="132"/>
      <c r="AI150" s="132"/>
    </row>
    <row r="151" spans="12:35" x14ac:dyDescent="0.25">
      <c r="L151" s="132"/>
      <c r="M151" s="132"/>
      <c r="N151" s="132"/>
      <c r="O151" s="132"/>
      <c r="P151" s="132"/>
      <c r="Q151" s="132"/>
      <c r="R151" s="132"/>
      <c r="S151" s="132"/>
      <c r="T151" s="132"/>
      <c r="U151" s="132"/>
      <c r="V151" s="132"/>
      <c r="W151" s="132"/>
      <c r="X151" s="132"/>
      <c r="Y151" s="132"/>
      <c r="Z151" s="132"/>
      <c r="AA151" s="132"/>
      <c r="AB151" s="132"/>
      <c r="AC151" s="132"/>
      <c r="AD151" s="132"/>
      <c r="AE151" s="132"/>
      <c r="AF151" s="132"/>
      <c r="AG151" s="132"/>
      <c r="AH151" s="132"/>
      <c r="AI151" s="132"/>
    </row>
    <row r="152" spans="12:35" x14ac:dyDescent="0.25">
      <c r="L152" s="405" t="s">
        <v>71</v>
      </c>
      <c r="M152" s="405" t="s">
        <v>190</v>
      </c>
      <c r="N152" s="413" t="s">
        <v>217</v>
      </c>
      <c r="O152" s="413"/>
      <c r="P152" s="413"/>
      <c r="Q152" s="132"/>
      <c r="R152" s="132"/>
      <c r="S152" s="132"/>
      <c r="T152" s="132"/>
      <c r="U152" s="132"/>
      <c r="V152" s="132"/>
      <c r="W152" s="132"/>
      <c r="X152" s="132"/>
      <c r="Y152" s="132"/>
      <c r="Z152" s="132"/>
      <c r="AA152" s="132"/>
      <c r="AB152" s="132"/>
      <c r="AC152" s="132"/>
      <c r="AD152" s="132"/>
      <c r="AE152" s="132"/>
      <c r="AF152" s="132"/>
      <c r="AG152" s="132"/>
      <c r="AH152" s="132"/>
      <c r="AI152" s="132"/>
    </row>
    <row r="153" spans="12:35" x14ac:dyDescent="0.25">
      <c r="L153" s="405"/>
      <c r="M153" s="405"/>
      <c r="N153" s="411" t="s">
        <v>218</v>
      </c>
      <c r="O153" s="411"/>
      <c r="P153" s="411"/>
      <c r="Q153" s="132"/>
      <c r="R153" s="132"/>
      <c r="S153" s="132"/>
      <c r="T153" s="132"/>
      <c r="U153" s="132"/>
      <c r="V153" s="132"/>
      <c r="W153" s="132"/>
      <c r="X153" s="132"/>
      <c r="Y153" s="132"/>
      <c r="Z153" s="132"/>
      <c r="AA153" s="132"/>
      <c r="AB153" s="132"/>
      <c r="AC153" s="132"/>
      <c r="AD153" s="132"/>
      <c r="AE153" s="132"/>
      <c r="AF153" s="132"/>
      <c r="AG153" s="132"/>
      <c r="AH153" s="132"/>
      <c r="AI153" s="132"/>
    </row>
    <row r="154" spans="12:35" x14ac:dyDescent="0.25">
      <c r="L154" s="132"/>
      <c r="M154" s="132"/>
      <c r="N154" s="132"/>
      <c r="O154" s="132"/>
      <c r="P154" s="132"/>
      <c r="Q154" s="132"/>
      <c r="R154" s="132"/>
      <c r="S154" s="132"/>
      <c r="T154" s="132"/>
      <c r="U154" s="132"/>
      <c r="V154" s="132"/>
      <c r="W154" s="132"/>
      <c r="X154" s="132"/>
      <c r="Y154" s="132"/>
      <c r="Z154" s="132"/>
      <c r="AA154" s="132"/>
      <c r="AB154" s="132"/>
      <c r="AC154" s="132"/>
      <c r="AD154" s="132"/>
      <c r="AE154" s="132"/>
      <c r="AF154" s="132"/>
      <c r="AG154" s="132"/>
      <c r="AH154" s="132"/>
      <c r="AI154" s="132"/>
    </row>
    <row r="155" spans="12:35" x14ac:dyDescent="0.25">
      <c r="L155" s="132"/>
      <c r="M155" s="405" t="s">
        <v>190</v>
      </c>
      <c r="N155" s="406">
        <v>2</v>
      </c>
      <c r="O155" s="406"/>
      <c r="P155" s="406"/>
      <c r="Q155" s="160" t="s">
        <v>10</v>
      </c>
      <c r="R155" s="407">
        <f>AE148</f>
        <v>0.92282194104285498</v>
      </c>
      <c r="S155" s="407"/>
      <c r="T155" s="407"/>
      <c r="U155" s="405" t="s">
        <v>190</v>
      </c>
      <c r="V155" s="408">
        <f>(N155*R155)/(N156+R156)</f>
        <v>0.95986208743005752</v>
      </c>
      <c r="W155" s="408"/>
      <c r="X155" s="408"/>
      <c r="Y155" s="132"/>
      <c r="Z155" s="132"/>
      <c r="AA155" s="132"/>
      <c r="AB155" s="132"/>
      <c r="AC155" s="132"/>
      <c r="AD155" s="132"/>
      <c r="AE155" s="132"/>
      <c r="AF155" s="132"/>
      <c r="AG155" s="132"/>
      <c r="AH155" s="132"/>
      <c r="AI155" s="132"/>
    </row>
    <row r="156" spans="12:35" x14ac:dyDescent="0.25">
      <c r="L156" s="132"/>
      <c r="M156" s="405"/>
      <c r="N156" s="409">
        <v>1</v>
      </c>
      <c r="O156" s="409"/>
      <c r="P156" s="409"/>
      <c r="Q156" s="171" t="s">
        <v>191</v>
      </c>
      <c r="R156" s="410">
        <f>AE148</f>
        <v>0.92282194104285498</v>
      </c>
      <c r="S156" s="411"/>
      <c r="T156" s="411"/>
      <c r="U156" s="405"/>
      <c r="V156" s="408"/>
      <c r="W156" s="408"/>
      <c r="X156" s="408"/>
      <c r="Y156" s="132"/>
      <c r="Z156" s="132"/>
      <c r="AA156" s="132"/>
      <c r="AB156" s="132"/>
      <c r="AC156" s="132"/>
      <c r="AD156" s="132"/>
      <c r="AE156" s="132"/>
      <c r="AF156" s="132"/>
      <c r="AG156" s="132"/>
      <c r="AH156" s="132"/>
      <c r="AI156" s="132"/>
    </row>
    <row r="157" spans="12:35" x14ac:dyDescent="0.25">
      <c r="L157" s="132"/>
      <c r="M157" s="132"/>
      <c r="N157" s="132"/>
      <c r="O157" s="132"/>
      <c r="P157" s="132"/>
      <c r="Q157" s="132"/>
      <c r="R157" s="132"/>
      <c r="S157" s="132"/>
      <c r="T157" s="132"/>
      <c r="U157" s="132"/>
      <c r="V157" s="132"/>
      <c r="W157" s="132"/>
      <c r="X157" s="132"/>
      <c r="Y157" s="132"/>
      <c r="Z157" s="132"/>
      <c r="AA157" s="132"/>
      <c r="AB157" s="132"/>
      <c r="AC157" s="132"/>
      <c r="AD157" s="132"/>
      <c r="AE157" s="132"/>
      <c r="AF157" s="132"/>
      <c r="AG157" s="132"/>
      <c r="AH157" s="132"/>
      <c r="AI157" s="132"/>
    </row>
    <row r="158" spans="12:35" x14ac:dyDescent="0.25">
      <c r="L158" s="132" t="s">
        <v>219</v>
      </c>
      <c r="M158" s="132"/>
      <c r="N158" s="132"/>
      <c r="O158" s="132"/>
      <c r="P158" s="132"/>
      <c r="Q158" s="132"/>
      <c r="R158" s="132"/>
      <c r="S158" s="132"/>
      <c r="T158" s="132"/>
      <c r="U158" s="132"/>
      <c r="V158" s="132"/>
      <c r="W158" s="132"/>
      <c r="X158" s="132"/>
      <c r="Y158" s="132"/>
      <c r="Z158" s="132"/>
      <c r="AA158" s="132"/>
      <c r="AB158" s="132"/>
      <c r="AC158" s="132"/>
      <c r="AD158" s="404">
        <f>V155</f>
        <v>0.95986208743005752</v>
      </c>
      <c r="AE158" s="404"/>
      <c r="AF158" s="132"/>
      <c r="AG158" s="132"/>
      <c r="AH158" s="132"/>
      <c r="AI158" s="132"/>
    </row>
  </sheetData>
  <mergeCells count="282">
    <mergeCell ref="W10:W11"/>
    <mergeCell ref="X10:Z10"/>
    <mergeCell ref="L13:M13"/>
    <mergeCell ref="L6:O6"/>
    <mergeCell ref="O7:O8"/>
    <mergeCell ref="P7:R7"/>
    <mergeCell ref="S7:S8"/>
    <mergeCell ref="T7:V7"/>
    <mergeCell ref="P8:R8"/>
    <mergeCell ref="L15:L16"/>
    <mergeCell ref="M15:M16"/>
    <mergeCell ref="N15:O16"/>
    <mergeCell ref="P15:P16"/>
    <mergeCell ref="Q15:S15"/>
    <mergeCell ref="Q16:S16"/>
    <mergeCell ref="O10:O11"/>
    <mergeCell ref="P10:Q10"/>
    <mergeCell ref="T10:U10"/>
    <mergeCell ref="V18:X19"/>
    <mergeCell ref="Y18:Y19"/>
    <mergeCell ref="Z18:AB19"/>
    <mergeCell ref="AC18:AC19"/>
    <mergeCell ref="AD18:AF19"/>
    <mergeCell ref="L21:L22"/>
    <mergeCell ref="M21:M22"/>
    <mergeCell ref="N21:P21"/>
    <mergeCell ref="Q21:Q22"/>
    <mergeCell ref="R21:T21"/>
    <mergeCell ref="L18:L19"/>
    <mergeCell ref="M18:M19"/>
    <mergeCell ref="N18:P19"/>
    <mergeCell ref="Q18:Q19"/>
    <mergeCell ref="R18:S18"/>
    <mergeCell ref="U18:U19"/>
    <mergeCell ref="N22:P22"/>
    <mergeCell ref="R22:T22"/>
    <mergeCell ref="N24:P24"/>
    <mergeCell ref="R24:T24"/>
    <mergeCell ref="V24:X24"/>
    <mergeCell ref="L26:L27"/>
    <mergeCell ref="M26:M27"/>
    <mergeCell ref="N26:P26"/>
    <mergeCell ref="Q26:Q27"/>
    <mergeCell ref="R26:T26"/>
    <mergeCell ref="N27:P27"/>
    <mergeCell ref="R27:T27"/>
    <mergeCell ref="N29:P29"/>
    <mergeCell ref="R29:T29"/>
    <mergeCell ref="V29:X29"/>
    <mergeCell ref="L31:L32"/>
    <mergeCell ref="M31:M32"/>
    <mergeCell ref="N31:O32"/>
    <mergeCell ref="P31:P32"/>
    <mergeCell ref="Q31:S31"/>
    <mergeCell ref="Z34:AB34"/>
    <mergeCell ref="AD34:AF34"/>
    <mergeCell ref="N36:P36"/>
    <mergeCell ref="T31:T32"/>
    <mergeCell ref="U31:W31"/>
    <mergeCell ref="X31:X32"/>
    <mergeCell ref="Y31:AA31"/>
    <mergeCell ref="Q32:S32"/>
    <mergeCell ref="U32:W32"/>
    <mergeCell ref="Y32:AA32"/>
    <mergeCell ref="N37:P37"/>
    <mergeCell ref="N38:P38"/>
    <mergeCell ref="N39:P39"/>
    <mergeCell ref="M44:O44"/>
    <mergeCell ref="P44:Q44"/>
    <mergeCell ref="R44:T44"/>
    <mergeCell ref="N34:P34"/>
    <mergeCell ref="R34:T34"/>
    <mergeCell ref="V34:X34"/>
    <mergeCell ref="M47:O48"/>
    <mergeCell ref="P47:Q47"/>
    <mergeCell ref="R47:T47"/>
    <mergeCell ref="U47:W47"/>
    <mergeCell ref="P48:Q48"/>
    <mergeCell ref="R48:T48"/>
    <mergeCell ref="U48:W48"/>
    <mergeCell ref="U44:W44"/>
    <mergeCell ref="M45:O46"/>
    <mergeCell ref="P45:Q45"/>
    <mergeCell ref="R45:T45"/>
    <mergeCell ref="U45:W45"/>
    <mergeCell ref="P46:Q46"/>
    <mergeCell ref="R46:T46"/>
    <mergeCell ref="U46:W46"/>
    <mergeCell ref="R51:T51"/>
    <mergeCell ref="U51:W51"/>
    <mergeCell ref="P52:Q52"/>
    <mergeCell ref="R52:T52"/>
    <mergeCell ref="U52:W52"/>
    <mergeCell ref="M49:O50"/>
    <mergeCell ref="P49:Q49"/>
    <mergeCell ref="R49:T49"/>
    <mergeCell ref="U49:W49"/>
    <mergeCell ref="P50:Q50"/>
    <mergeCell ref="R50:T50"/>
    <mergeCell ref="U50:W50"/>
    <mergeCell ref="L56:L57"/>
    <mergeCell ref="M56:M57"/>
    <mergeCell ref="N56:P56"/>
    <mergeCell ref="N57:P57"/>
    <mergeCell ref="L59:L60"/>
    <mergeCell ref="M59:M60"/>
    <mergeCell ref="N59:P59"/>
    <mergeCell ref="N60:P60"/>
    <mergeCell ref="M51:O52"/>
    <mergeCell ref="P51:Q51"/>
    <mergeCell ref="L72:L73"/>
    <mergeCell ref="M72:M73"/>
    <mergeCell ref="N72:P72"/>
    <mergeCell ref="N73:P73"/>
    <mergeCell ref="Z62:AB63"/>
    <mergeCell ref="N63:P63"/>
    <mergeCell ref="R63:T63"/>
    <mergeCell ref="V63:X63"/>
    <mergeCell ref="L65:L66"/>
    <mergeCell ref="M65:M66"/>
    <mergeCell ref="N65:P65"/>
    <mergeCell ref="R65:T65"/>
    <mergeCell ref="U65:U66"/>
    <mergeCell ref="V65:X66"/>
    <mergeCell ref="M62:M63"/>
    <mergeCell ref="N62:P62"/>
    <mergeCell ref="R62:T62"/>
    <mergeCell ref="U62:U63"/>
    <mergeCell ref="V62:X62"/>
    <mergeCell ref="Y62:Y63"/>
    <mergeCell ref="M75:M76"/>
    <mergeCell ref="N75:P75"/>
    <mergeCell ref="R75:T75"/>
    <mergeCell ref="U75:U76"/>
    <mergeCell ref="V75:X76"/>
    <mergeCell ref="N76:P76"/>
    <mergeCell ref="R76:T76"/>
    <mergeCell ref="N66:T66"/>
    <mergeCell ref="AE68:AF68"/>
    <mergeCell ref="W90:W91"/>
    <mergeCell ref="X90:Z90"/>
    <mergeCell ref="L93:M93"/>
    <mergeCell ref="AD78:AE78"/>
    <mergeCell ref="L86:O86"/>
    <mergeCell ref="O87:O88"/>
    <mergeCell ref="P87:R87"/>
    <mergeCell ref="S87:S88"/>
    <mergeCell ref="T87:V87"/>
    <mergeCell ref="P88:R88"/>
    <mergeCell ref="L95:L96"/>
    <mergeCell ref="M95:M96"/>
    <mergeCell ref="N95:O96"/>
    <mergeCell ref="P95:P96"/>
    <mergeCell ref="Q95:S95"/>
    <mergeCell ref="Q96:S96"/>
    <mergeCell ref="O90:O91"/>
    <mergeCell ref="P90:Q90"/>
    <mergeCell ref="T90:U90"/>
    <mergeCell ref="V98:X99"/>
    <mergeCell ref="Y98:Y99"/>
    <mergeCell ref="Z98:AB99"/>
    <mergeCell ref="AC98:AC99"/>
    <mergeCell ref="AD98:AF99"/>
    <mergeCell ref="L101:L102"/>
    <mergeCell ref="M101:M102"/>
    <mergeCell ref="N101:P101"/>
    <mergeCell ref="Q101:Q102"/>
    <mergeCell ref="R101:T101"/>
    <mergeCell ref="L98:L99"/>
    <mergeCell ref="M98:M99"/>
    <mergeCell ref="N98:P99"/>
    <mergeCell ref="Q98:Q99"/>
    <mergeCell ref="R98:S98"/>
    <mergeCell ref="U98:U99"/>
    <mergeCell ref="N102:P102"/>
    <mergeCell ref="R102:T102"/>
    <mergeCell ref="N104:P104"/>
    <mergeCell ref="R104:T104"/>
    <mergeCell ref="V104:X104"/>
    <mergeCell ref="L106:L107"/>
    <mergeCell ref="M106:M107"/>
    <mergeCell ref="N106:P106"/>
    <mergeCell ref="Q106:Q107"/>
    <mergeCell ref="R106:T106"/>
    <mergeCell ref="N107:P107"/>
    <mergeCell ref="R107:T107"/>
    <mergeCell ref="N109:P109"/>
    <mergeCell ref="R109:T109"/>
    <mergeCell ref="V109:X109"/>
    <mergeCell ref="L111:L112"/>
    <mergeCell ref="M111:M112"/>
    <mergeCell ref="N111:O112"/>
    <mergeCell ref="P111:P112"/>
    <mergeCell ref="Q111:S111"/>
    <mergeCell ref="Z114:AB114"/>
    <mergeCell ref="AD114:AF114"/>
    <mergeCell ref="N116:P116"/>
    <mergeCell ref="T111:T112"/>
    <mergeCell ref="U111:W111"/>
    <mergeCell ref="X111:X112"/>
    <mergeCell ref="Y111:AA111"/>
    <mergeCell ref="Q112:S112"/>
    <mergeCell ref="U112:W112"/>
    <mergeCell ref="Y112:AA112"/>
    <mergeCell ref="N117:P117"/>
    <mergeCell ref="N118:P118"/>
    <mergeCell ref="N119:P119"/>
    <mergeCell ref="M124:O124"/>
    <mergeCell ref="P124:Q124"/>
    <mergeCell ref="R124:T124"/>
    <mergeCell ref="N114:P114"/>
    <mergeCell ref="R114:T114"/>
    <mergeCell ref="V114:X114"/>
    <mergeCell ref="M127:O128"/>
    <mergeCell ref="P127:Q127"/>
    <mergeCell ref="R127:T127"/>
    <mergeCell ref="U127:W127"/>
    <mergeCell ref="P128:Q128"/>
    <mergeCell ref="R128:T128"/>
    <mergeCell ref="U128:W128"/>
    <mergeCell ref="U124:W124"/>
    <mergeCell ref="M125:O126"/>
    <mergeCell ref="P125:Q125"/>
    <mergeCell ref="R125:T125"/>
    <mergeCell ref="U125:W125"/>
    <mergeCell ref="P126:Q126"/>
    <mergeCell ref="R126:T126"/>
    <mergeCell ref="U126:W126"/>
    <mergeCell ref="M131:O132"/>
    <mergeCell ref="P131:Q131"/>
    <mergeCell ref="R131:T131"/>
    <mergeCell ref="U131:W131"/>
    <mergeCell ref="P132:Q132"/>
    <mergeCell ref="R132:T132"/>
    <mergeCell ref="U132:W132"/>
    <mergeCell ref="M129:O130"/>
    <mergeCell ref="P129:Q129"/>
    <mergeCell ref="R129:T129"/>
    <mergeCell ref="U129:W129"/>
    <mergeCell ref="P130:Q130"/>
    <mergeCell ref="R130:T130"/>
    <mergeCell ref="U130:W130"/>
    <mergeCell ref="U145:U146"/>
    <mergeCell ref="V145:X146"/>
    <mergeCell ref="M142:M143"/>
    <mergeCell ref="N142:P142"/>
    <mergeCell ref="R142:T142"/>
    <mergeCell ref="U142:U143"/>
    <mergeCell ref="V142:X142"/>
    <mergeCell ref="Y142:Y143"/>
    <mergeCell ref="L136:L137"/>
    <mergeCell ref="M136:M137"/>
    <mergeCell ref="N136:P136"/>
    <mergeCell ref="N137:P137"/>
    <mergeCell ref="L139:L140"/>
    <mergeCell ref="M139:M140"/>
    <mergeCell ref="N139:P139"/>
    <mergeCell ref="N140:P140"/>
    <mergeCell ref="A3:C3"/>
    <mergeCell ref="A83:C83"/>
    <mergeCell ref="AD158:AE158"/>
    <mergeCell ref="M155:M156"/>
    <mergeCell ref="N155:P155"/>
    <mergeCell ref="R155:T155"/>
    <mergeCell ref="U155:U156"/>
    <mergeCell ref="V155:X156"/>
    <mergeCell ref="N156:P156"/>
    <mergeCell ref="R156:T156"/>
    <mergeCell ref="N146:T146"/>
    <mergeCell ref="AE148:AF148"/>
    <mergeCell ref="L152:L153"/>
    <mergeCell ref="M152:M153"/>
    <mergeCell ref="N152:P152"/>
    <mergeCell ref="N153:P153"/>
    <mergeCell ref="Z142:AB143"/>
    <mergeCell ref="N143:P143"/>
    <mergeCell ref="R143:T143"/>
    <mergeCell ref="V143:X143"/>
    <mergeCell ref="L145:L146"/>
    <mergeCell ref="M145:M146"/>
    <mergeCell ref="N145:P145"/>
    <mergeCell ref="R145:T145"/>
  </mergeCells>
  <pageMargins left="0.9055118110236221" right="0.31496062992125984" top="0.94488188976377963" bottom="0.74803149606299213" header="0.31496062992125984" footer="0.31496062992125984"/>
  <pageSetup paperSize="9" orientation="portrait" horizontalDpi="4294967293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workbookViewId="0">
      <selection sqref="A1:P43"/>
    </sheetView>
  </sheetViews>
  <sheetFormatPr defaultRowHeight="15" x14ac:dyDescent="0.25"/>
  <cols>
    <col min="1" max="1" width="9.140625" style="2"/>
    <col min="2" max="4" width="3.7109375" style="2" customWidth="1"/>
    <col min="5" max="5" width="1.5703125" style="2" customWidth="1"/>
    <col min="6" max="6" width="2.140625" style="2" customWidth="1"/>
    <col min="7" max="7" width="1.28515625" style="2" customWidth="1"/>
    <col min="8" max="9" width="3.7109375" style="2" customWidth="1"/>
    <col min="10" max="11" width="8.7109375" style="2" customWidth="1"/>
    <col min="12" max="12" width="9.42578125" style="2" customWidth="1"/>
    <col min="13" max="13" width="2.140625" style="2" customWidth="1"/>
    <col min="14" max="14" width="3.140625" style="2" customWidth="1"/>
    <col min="15" max="15" width="3.28515625" style="2" customWidth="1"/>
    <col min="16" max="16384" width="9.140625" style="2"/>
  </cols>
  <sheetData>
    <row r="1" spans="1:17" ht="49.5" customHeight="1" x14ac:dyDescent="0.25">
      <c r="A1" s="451" t="s">
        <v>386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</row>
    <row r="3" spans="1:17" ht="18" x14ac:dyDescent="0.3">
      <c r="A3" s="180" t="s">
        <v>341</v>
      </c>
      <c r="B3" s="452" t="s">
        <v>392</v>
      </c>
      <c r="C3" s="453"/>
      <c r="D3" s="453"/>
      <c r="E3" s="454"/>
      <c r="F3" s="452" t="s">
        <v>393</v>
      </c>
      <c r="G3" s="453"/>
      <c r="H3" s="453"/>
      <c r="I3" s="454"/>
      <c r="J3" s="180" t="s">
        <v>342</v>
      </c>
      <c r="K3" s="180" t="s">
        <v>343</v>
      </c>
      <c r="L3" s="180" t="s">
        <v>394</v>
      </c>
      <c r="M3" s="175"/>
      <c r="N3" s="181" t="s">
        <v>392</v>
      </c>
      <c r="O3" s="181" t="s">
        <v>15</v>
      </c>
      <c r="P3" s="182" t="s">
        <v>73</v>
      </c>
      <c r="Q3" s="183"/>
    </row>
    <row r="4" spans="1:17" ht="18.75" thickBot="1" x14ac:dyDescent="0.35">
      <c r="A4" s="184" t="s">
        <v>344</v>
      </c>
      <c r="B4" s="455" t="s">
        <v>395</v>
      </c>
      <c r="C4" s="456"/>
      <c r="D4" s="456"/>
      <c r="E4" s="457"/>
      <c r="F4" s="455" t="s">
        <v>396</v>
      </c>
      <c r="G4" s="456"/>
      <c r="H4" s="456"/>
      <c r="I4" s="457"/>
      <c r="J4" s="184" t="s">
        <v>397</v>
      </c>
      <c r="K4" s="184" t="s">
        <v>398</v>
      </c>
      <c r="L4" s="184" t="s">
        <v>399</v>
      </c>
      <c r="M4" s="175"/>
      <c r="N4" s="181" t="s">
        <v>393</v>
      </c>
      <c r="O4" s="181" t="s">
        <v>15</v>
      </c>
      <c r="P4" s="182" t="s">
        <v>90</v>
      </c>
      <c r="Q4" s="183"/>
    </row>
    <row r="5" spans="1:17" ht="15.75" thickTop="1" x14ac:dyDescent="0.25">
      <c r="A5" s="174" t="s">
        <v>345</v>
      </c>
      <c r="B5" s="449">
        <f>'[1]Hasil Pretest &amp; Postest'!C9</f>
        <v>0.49190624190624188</v>
      </c>
      <c r="C5" s="450"/>
      <c r="D5" s="450"/>
      <c r="E5" s="450"/>
      <c r="F5" s="449">
        <f>'[1]Hasil Pretest &amp; Postest'!C38</f>
        <v>0.48809523809523814</v>
      </c>
      <c r="G5" s="450"/>
      <c r="H5" s="450"/>
      <c r="I5" s="450"/>
      <c r="J5" s="185">
        <f>F5-B5</f>
        <v>-3.8110038110037436E-3</v>
      </c>
      <c r="K5" s="185">
        <f>J5-$J$21</f>
        <v>-1.488711905378565E-2</v>
      </c>
      <c r="L5" s="185">
        <f>(K5^2)</f>
        <v>2.2162631372158777E-4</v>
      </c>
      <c r="M5" s="175"/>
    </row>
    <row r="6" spans="1:17" x14ac:dyDescent="0.25">
      <c r="A6" s="178" t="s">
        <v>346</v>
      </c>
      <c r="B6" s="458">
        <f>'[1]Hasil Pretest &amp; Postest'!C15</f>
        <v>0.48333333333333328</v>
      </c>
      <c r="C6" s="459"/>
      <c r="D6" s="459"/>
      <c r="E6" s="459"/>
      <c r="F6" s="458">
        <f>'[1]Hasil Pretest &amp; Postest'!C41</f>
        <v>0.47435897435897434</v>
      </c>
      <c r="G6" s="459"/>
      <c r="H6" s="459"/>
      <c r="I6" s="459"/>
      <c r="J6" s="186">
        <f t="shared" ref="J6:J19" si="0">F6-B6</f>
        <v>-8.9743589743589425E-3</v>
      </c>
      <c r="K6" s="186">
        <f t="shared" ref="K6:K19" si="1">J6-$J$21</f>
        <v>-2.0050474217140849E-2</v>
      </c>
      <c r="L6" s="186">
        <f t="shared" ref="L6:L19" si="2">(K6^2)</f>
        <v>4.0202151633222992E-4</v>
      </c>
      <c r="M6" s="175"/>
    </row>
    <row r="7" spans="1:17" x14ac:dyDescent="0.25">
      <c r="A7" s="178" t="s">
        <v>347</v>
      </c>
      <c r="B7" s="458">
        <f>'[1]Hasil Pretest &amp; Postest'!C14</f>
        <v>0.4542929292929293</v>
      </c>
      <c r="C7" s="459"/>
      <c r="D7" s="459"/>
      <c r="E7" s="459"/>
      <c r="F7" s="458">
        <f>'[1]Hasil Pretest &amp; Postest'!C36</f>
        <v>0.45875420875420875</v>
      </c>
      <c r="G7" s="459"/>
      <c r="H7" s="459"/>
      <c r="I7" s="459"/>
      <c r="J7" s="186">
        <f t="shared" si="0"/>
        <v>4.4612794612794437E-3</v>
      </c>
      <c r="K7" s="186">
        <f t="shared" si="1"/>
        <v>-6.6148357815024629E-3</v>
      </c>
      <c r="L7" s="186">
        <f t="shared" si="2"/>
        <v>4.37560524162453E-5</v>
      </c>
      <c r="M7" s="175"/>
    </row>
    <row r="8" spans="1:17" x14ac:dyDescent="0.25">
      <c r="A8" s="178" t="s">
        <v>348</v>
      </c>
      <c r="B8" s="458">
        <f>'[1]Hasil Pretest &amp; Postest'!C21</f>
        <v>0.44979557479557486</v>
      </c>
      <c r="C8" s="459"/>
      <c r="D8" s="459"/>
      <c r="E8" s="459"/>
      <c r="F8" s="458">
        <f>'[1]Hasil Pretest &amp; Postest'!C40</f>
        <v>0.45117845117845112</v>
      </c>
      <c r="G8" s="459"/>
      <c r="H8" s="459"/>
      <c r="I8" s="459"/>
      <c r="J8" s="186">
        <f t="shared" si="0"/>
        <v>1.3828763828762636E-3</v>
      </c>
      <c r="K8" s="186">
        <f t="shared" si="1"/>
        <v>-9.6932388599056431E-3</v>
      </c>
      <c r="L8" s="186">
        <f t="shared" si="2"/>
        <v>9.3958879595184853E-5</v>
      </c>
      <c r="M8" s="175"/>
    </row>
    <row r="9" spans="1:17" x14ac:dyDescent="0.25">
      <c r="A9" s="178" t="s">
        <v>349</v>
      </c>
      <c r="B9" s="458">
        <f>'[1]Hasil Pretest &amp; Postest'!C11</f>
        <v>0.44008954008954015</v>
      </c>
      <c r="C9" s="459"/>
      <c r="D9" s="459"/>
      <c r="E9" s="459"/>
      <c r="F9" s="458">
        <f>'[1]Hasil Pretest &amp; Postest'!C30</f>
        <v>0.445496632996633</v>
      </c>
      <c r="G9" s="459"/>
      <c r="H9" s="459"/>
      <c r="I9" s="459"/>
      <c r="J9" s="186">
        <f t="shared" si="0"/>
        <v>5.4070929070928475E-3</v>
      </c>
      <c r="K9" s="186">
        <f t="shared" si="1"/>
        <v>-5.6690223356890591E-3</v>
      </c>
      <c r="L9" s="186">
        <f t="shared" si="2"/>
        <v>3.2137814242541434E-5</v>
      </c>
      <c r="M9" s="175"/>
    </row>
    <row r="10" spans="1:17" x14ac:dyDescent="0.25">
      <c r="A10" s="178" t="s">
        <v>350</v>
      </c>
      <c r="B10" s="458">
        <f>'[1]Hasil Pretest &amp; Postest'!C8</f>
        <v>0.43607503607503606</v>
      </c>
      <c r="C10" s="459"/>
      <c r="D10" s="459"/>
      <c r="E10" s="459"/>
      <c r="F10" s="458">
        <f>'[1]Hasil Pretest &amp; Postest'!C31</f>
        <v>0.43108974358974361</v>
      </c>
      <c r="G10" s="459"/>
      <c r="H10" s="459"/>
      <c r="I10" s="459"/>
      <c r="J10" s="186">
        <f t="shared" si="0"/>
        <v>-4.9852924852924474E-3</v>
      </c>
      <c r="K10" s="186">
        <f t="shared" si="1"/>
        <v>-1.6061407728074354E-2</v>
      </c>
      <c r="L10" s="186">
        <f t="shared" si="2"/>
        <v>2.5796881820744659E-4</v>
      </c>
      <c r="M10" s="175"/>
    </row>
    <row r="11" spans="1:17" x14ac:dyDescent="0.25">
      <c r="A11" s="178" t="s">
        <v>351</v>
      </c>
      <c r="B11" s="458">
        <f>'[1]Hasil Pretest &amp; Postest'!C17</f>
        <v>0.42314814814814816</v>
      </c>
      <c r="C11" s="459"/>
      <c r="D11" s="459"/>
      <c r="E11" s="459"/>
      <c r="F11" s="458">
        <f>'[1]Hasil Pretest &amp; Postest'!C39</f>
        <v>0.42962962962962969</v>
      </c>
      <c r="G11" s="459"/>
      <c r="H11" s="459"/>
      <c r="I11" s="459"/>
      <c r="J11" s="186">
        <f t="shared" si="0"/>
        <v>6.4814814814815325E-3</v>
      </c>
      <c r="K11" s="186">
        <f t="shared" si="1"/>
        <v>-4.5946337613003742E-3</v>
      </c>
      <c r="L11" s="186">
        <f t="shared" si="2"/>
        <v>2.1110659400481225E-5</v>
      </c>
      <c r="M11" s="175"/>
    </row>
    <row r="12" spans="1:17" x14ac:dyDescent="0.25">
      <c r="A12" s="178" t="s">
        <v>352</v>
      </c>
      <c r="B12" s="458">
        <f>'[1]Hasil Pretest &amp; Postest'!C20</f>
        <v>0.40198412698412694</v>
      </c>
      <c r="C12" s="459"/>
      <c r="D12" s="459"/>
      <c r="E12" s="459"/>
      <c r="F12" s="458">
        <f>'[1]Hasil Pretest &amp; Postest'!C42</f>
        <v>0.42003367003367004</v>
      </c>
      <c r="G12" s="459"/>
      <c r="H12" s="459"/>
      <c r="I12" s="459"/>
      <c r="J12" s="186">
        <f t="shared" si="0"/>
        <v>1.8049543049543093E-2</v>
      </c>
      <c r="K12" s="186">
        <f t="shared" si="1"/>
        <v>6.9734278067611864E-3</v>
      </c>
      <c r="L12" s="186">
        <f t="shared" si="2"/>
        <v>4.8628695376110131E-5</v>
      </c>
      <c r="M12" s="175"/>
    </row>
    <row r="13" spans="1:17" x14ac:dyDescent="0.25">
      <c r="A13" s="178" t="s">
        <v>353</v>
      </c>
      <c r="B13" s="458">
        <f>'[1]Hasil Pretest &amp; Postest'!C7</f>
        <v>0.38917748917748918</v>
      </c>
      <c r="C13" s="459"/>
      <c r="D13" s="459"/>
      <c r="E13" s="459"/>
      <c r="F13" s="458">
        <f>'[1]Hasil Pretest &amp; Postest'!C35</f>
        <v>0.40677609427609424</v>
      </c>
      <c r="G13" s="459"/>
      <c r="H13" s="459"/>
      <c r="I13" s="459"/>
      <c r="J13" s="186">
        <f t="shared" si="0"/>
        <v>1.7598605098605058E-2</v>
      </c>
      <c r="K13" s="186">
        <f t="shared" si="1"/>
        <v>6.5224898558231513E-3</v>
      </c>
      <c r="L13" s="186">
        <f t="shared" si="2"/>
        <v>4.2542873919315915E-5</v>
      </c>
      <c r="M13" s="175"/>
    </row>
    <row r="14" spans="1:17" x14ac:dyDescent="0.25">
      <c r="A14" s="178" t="s">
        <v>354</v>
      </c>
      <c r="B14" s="458">
        <f>'[1]Hasil Pretest &amp; Postest'!C10</f>
        <v>0.37824675324675328</v>
      </c>
      <c r="C14" s="459"/>
      <c r="D14" s="459"/>
      <c r="E14" s="459"/>
      <c r="F14" s="458">
        <f>'[1]Hasil Pretest &amp; Postest'!C32</f>
        <v>0.40458754208754211</v>
      </c>
      <c r="G14" s="459"/>
      <c r="H14" s="459"/>
      <c r="I14" s="459"/>
      <c r="J14" s="186">
        <f t="shared" si="0"/>
        <v>2.6340788840788831E-2</v>
      </c>
      <c r="K14" s="186">
        <f t="shared" si="1"/>
        <v>1.5264673598006925E-2</v>
      </c>
      <c r="L14" s="186">
        <f t="shared" si="2"/>
        <v>2.3301026005368968E-4</v>
      </c>
      <c r="M14" s="172"/>
    </row>
    <row r="15" spans="1:17" x14ac:dyDescent="0.25">
      <c r="A15" s="178" t="s">
        <v>355</v>
      </c>
      <c r="B15" s="458">
        <f>'[1]Hasil Pretest &amp; Postest'!C12</f>
        <v>0.37754329004329001</v>
      </c>
      <c r="C15" s="459"/>
      <c r="D15" s="459"/>
      <c r="E15" s="459"/>
      <c r="F15" s="458">
        <f>'[1]Hasil Pretest &amp; Postest'!C37</f>
        <v>0.38657407407407407</v>
      </c>
      <c r="G15" s="459"/>
      <c r="H15" s="459"/>
      <c r="I15" s="459"/>
      <c r="J15" s="186">
        <f t="shared" si="0"/>
        <v>9.0307840307840559E-3</v>
      </c>
      <c r="K15" s="186">
        <f t="shared" si="1"/>
        <v>-2.0453312119978508E-3</v>
      </c>
      <c r="L15" s="186">
        <f t="shared" si="2"/>
        <v>4.1833797667725975E-6</v>
      </c>
      <c r="M15" s="172"/>
    </row>
    <row r="16" spans="1:17" x14ac:dyDescent="0.25">
      <c r="A16" s="178" t="s">
        <v>356</v>
      </c>
      <c r="B16" s="458">
        <f>'[1]Hasil Pretest &amp; Postest'!C19</f>
        <v>0.35654761904761906</v>
      </c>
      <c r="C16" s="459"/>
      <c r="D16" s="459"/>
      <c r="E16" s="459"/>
      <c r="F16" s="458">
        <f>'[1]Hasil Pretest &amp; Postest'!C28</f>
        <v>0.37837301587301586</v>
      </c>
      <c r="G16" s="459"/>
      <c r="H16" s="459"/>
      <c r="I16" s="459"/>
      <c r="J16" s="186">
        <f t="shared" si="0"/>
        <v>2.1825396825396803E-2</v>
      </c>
      <c r="K16" s="186">
        <f t="shared" si="1"/>
        <v>1.0749281582614897E-2</v>
      </c>
      <c r="L16" s="186">
        <f t="shared" si="2"/>
        <v>1.1554705454234382E-4</v>
      </c>
      <c r="M16" s="172"/>
    </row>
    <row r="17" spans="1:13" x14ac:dyDescent="0.25">
      <c r="A17" s="178" t="s">
        <v>357</v>
      </c>
      <c r="B17" s="458">
        <f>'[1]Hasil Pretest &amp; Postest'!C16</f>
        <v>0.34473304473304472</v>
      </c>
      <c r="C17" s="459"/>
      <c r="D17" s="459"/>
      <c r="E17" s="459"/>
      <c r="F17" s="458">
        <f>'[1]Hasil Pretest &amp; Postest'!C33</f>
        <v>0.37308201058201057</v>
      </c>
      <c r="G17" s="459"/>
      <c r="H17" s="459"/>
      <c r="I17" s="459"/>
      <c r="J17" s="186">
        <f t="shared" si="0"/>
        <v>2.8348965848965846E-2</v>
      </c>
      <c r="K17" s="186">
        <f t="shared" si="1"/>
        <v>1.7272850606183939E-2</v>
      </c>
      <c r="L17" s="186">
        <f t="shared" si="2"/>
        <v>2.9835136806354885E-4</v>
      </c>
      <c r="M17" s="172"/>
    </row>
    <row r="18" spans="1:13" x14ac:dyDescent="0.25">
      <c r="A18" s="178" t="s">
        <v>358</v>
      </c>
      <c r="B18" s="458">
        <f>'[1]Hasil Pretest &amp; Postest'!C18</f>
        <v>0.34265873015873016</v>
      </c>
      <c r="C18" s="459"/>
      <c r="D18" s="459"/>
      <c r="E18" s="459"/>
      <c r="F18" s="458">
        <f>'[1]Hasil Pretest &amp; Postest'!C34</f>
        <v>0.36536796536796534</v>
      </c>
      <c r="G18" s="459"/>
      <c r="H18" s="459"/>
      <c r="I18" s="459"/>
      <c r="J18" s="186">
        <f t="shared" si="0"/>
        <v>2.2709235209235179E-2</v>
      </c>
      <c r="K18" s="186">
        <f t="shared" si="1"/>
        <v>1.1633119966453272E-2</v>
      </c>
      <c r="L18" s="186">
        <f t="shared" si="2"/>
        <v>1.3532948015389378E-4</v>
      </c>
      <c r="M18" s="172"/>
    </row>
    <row r="19" spans="1:13" ht="15.75" thickBot="1" x14ac:dyDescent="0.3">
      <c r="A19" s="187" t="s">
        <v>359</v>
      </c>
      <c r="B19" s="460">
        <f>'[1]Hasil Pretest &amp; Postest'!C13</f>
        <v>0.33154761904761904</v>
      </c>
      <c r="C19" s="461"/>
      <c r="D19" s="461"/>
      <c r="E19" s="461"/>
      <c r="F19" s="460">
        <f>'[1]Hasil Pretest &amp; Postest'!C29</f>
        <v>0.35382395382395382</v>
      </c>
      <c r="G19" s="461"/>
      <c r="H19" s="461"/>
      <c r="I19" s="461"/>
      <c r="J19" s="188">
        <f t="shared" si="0"/>
        <v>2.2276334776334783E-2</v>
      </c>
      <c r="K19" s="188">
        <f t="shared" si="1"/>
        <v>1.1200219533552876E-2</v>
      </c>
      <c r="L19" s="188">
        <f t="shared" si="2"/>
        <v>1.2544491759977942E-4</v>
      </c>
      <c r="M19" s="172"/>
    </row>
    <row r="20" spans="1:13" ht="15.75" thickTop="1" x14ac:dyDescent="0.25">
      <c r="A20" s="189" t="s">
        <v>360</v>
      </c>
      <c r="B20" s="462">
        <f>SUM(B5:E19)</f>
        <v>6.1010794760794758</v>
      </c>
      <c r="C20" s="463"/>
      <c r="D20" s="463"/>
      <c r="E20" s="464"/>
      <c r="F20" s="462">
        <f>SUM(F5:I19)</f>
        <v>6.2672212047212046</v>
      </c>
      <c r="G20" s="463"/>
      <c r="H20" s="463"/>
      <c r="I20" s="464"/>
      <c r="J20" s="190">
        <f>SUM(J5:J19)</f>
        <v>0.1661417286417286</v>
      </c>
      <c r="K20" s="191">
        <f>SUM(K5:K19)</f>
        <v>3.1225022567582528E-17</v>
      </c>
      <c r="L20" s="191">
        <f>SUM(L5:L19)</f>
        <v>2.0756180833911716E-3</v>
      </c>
      <c r="M20" s="172"/>
    </row>
    <row r="21" spans="1:13" x14ac:dyDescent="0.25">
      <c r="A21" s="189" t="s">
        <v>180</v>
      </c>
      <c r="B21" s="462">
        <f>AVERAGE(B5:E19)</f>
        <v>0.40673863173863173</v>
      </c>
      <c r="C21" s="463"/>
      <c r="D21" s="463"/>
      <c r="E21" s="464"/>
      <c r="F21" s="462">
        <f>AVERAGE(F5:I19)</f>
        <v>0.41781474698141363</v>
      </c>
      <c r="G21" s="463"/>
      <c r="H21" s="463"/>
      <c r="I21" s="464"/>
      <c r="J21" s="192">
        <f>AVERAGE(J5:J19)</f>
        <v>1.1076115242781907E-2</v>
      </c>
      <c r="K21" s="191">
        <f t="shared" ref="K21:L22" si="3">SUM(K6:K20)</f>
        <v>1.4887119053785706E-2</v>
      </c>
      <c r="L21" s="191">
        <f t="shared" si="3"/>
        <v>3.9296098530607554E-3</v>
      </c>
      <c r="M21" s="172"/>
    </row>
    <row r="22" spans="1:13" x14ac:dyDescent="0.25">
      <c r="A22" s="193" t="s">
        <v>106</v>
      </c>
      <c r="B22" s="467">
        <f>STDEV(B5:E19)</f>
        <v>5.1821581647592076E-2</v>
      </c>
      <c r="C22" s="468"/>
      <c r="D22" s="468"/>
      <c r="E22" s="469"/>
      <c r="F22" s="467">
        <f>STDEV(F5:I19)</f>
        <v>4.1133706724382046E-2</v>
      </c>
      <c r="G22" s="468"/>
      <c r="H22" s="468"/>
      <c r="I22" s="469"/>
      <c r="J22" s="194">
        <f>AVERAGE(J6:J20)</f>
        <v>2.2406297406297397E-2</v>
      </c>
      <c r="K22" s="185">
        <f t="shared" si="3"/>
        <v>4.9824712324712236E-2</v>
      </c>
      <c r="L22" s="185">
        <f t="shared" si="3"/>
        <v>7.4571981897892806E-3</v>
      </c>
      <c r="M22" s="172"/>
    </row>
    <row r="23" spans="1:13" x14ac:dyDescent="0.25">
      <c r="A23" s="172"/>
      <c r="B23" s="172"/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72"/>
    </row>
    <row r="24" spans="1:13" x14ac:dyDescent="0.25">
      <c r="A24" s="172"/>
      <c r="B24" s="172"/>
      <c r="C24" s="172"/>
      <c r="D24" s="172"/>
      <c r="E24" s="172"/>
      <c r="F24" s="172"/>
      <c r="G24" s="172"/>
      <c r="H24" s="172"/>
      <c r="I24" s="172"/>
      <c r="J24" s="172"/>
      <c r="K24" s="172"/>
      <c r="L24" s="172"/>
      <c r="M24" s="172"/>
    </row>
    <row r="25" spans="1:13" x14ac:dyDescent="0.25">
      <c r="A25" s="195"/>
      <c r="B25" s="195"/>
      <c r="C25" s="176"/>
      <c r="D25" s="176"/>
      <c r="E25" s="179"/>
      <c r="F25" s="172"/>
      <c r="G25" s="172"/>
      <c r="H25" s="172"/>
      <c r="I25" s="172"/>
      <c r="K25" s="172"/>
      <c r="L25" s="172"/>
      <c r="M25" s="172"/>
    </row>
    <row r="26" spans="1:13" x14ac:dyDescent="0.25">
      <c r="A26" s="195"/>
      <c r="B26" s="195"/>
      <c r="C26" s="172"/>
      <c r="D26" s="172"/>
      <c r="E26" s="172"/>
      <c r="F26" s="172"/>
      <c r="G26" s="172"/>
      <c r="H26" s="172"/>
      <c r="I26" s="172"/>
      <c r="J26" s="172"/>
      <c r="K26" s="172"/>
      <c r="L26" s="172"/>
      <c r="M26" s="172"/>
    </row>
    <row r="27" spans="1:13" x14ac:dyDescent="0.25">
      <c r="A27" s="172"/>
      <c r="B27" s="172"/>
      <c r="C27" s="172"/>
      <c r="D27" s="172"/>
      <c r="E27" s="172"/>
      <c r="F27" s="172"/>
      <c r="G27" s="172"/>
      <c r="H27" s="172"/>
      <c r="I27" s="172"/>
      <c r="J27" s="172"/>
      <c r="K27" s="172"/>
      <c r="L27" s="172"/>
      <c r="M27" s="172"/>
    </row>
    <row r="28" spans="1:13" x14ac:dyDescent="0.25">
      <c r="A28" s="470" t="s">
        <v>361</v>
      </c>
      <c r="B28" s="471" t="s">
        <v>15</v>
      </c>
      <c r="C28" s="472">
        <f>K21</f>
        <v>1.4887119053785706E-2</v>
      </c>
      <c r="D28" s="472"/>
      <c r="E28" s="472"/>
      <c r="F28" s="196" t="s">
        <v>34</v>
      </c>
      <c r="G28" s="472">
        <f>J21</f>
        <v>1.1076115242781907E-2</v>
      </c>
      <c r="H28" s="472"/>
      <c r="I28" s="472"/>
      <c r="J28" s="197"/>
      <c r="K28" s="172"/>
      <c r="L28" s="172"/>
      <c r="M28" s="172"/>
    </row>
    <row r="29" spans="1:13" x14ac:dyDescent="0.25">
      <c r="A29" s="470"/>
      <c r="B29" s="471"/>
      <c r="C29" s="190"/>
      <c r="D29" s="190"/>
      <c r="E29" s="190"/>
      <c r="F29" s="198"/>
      <c r="G29" s="190"/>
      <c r="H29" s="190"/>
      <c r="I29" s="190"/>
      <c r="J29" s="197"/>
      <c r="K29" s="172"/>
      <c r="L29" s="172"/>
      <c r="M29" s="172"/>
    </row>
    <row r="30" spans="1:13" x14ac:dyDescent="0.25">
      <c r="A30" s="470"/>
      <c r="B30" s="471"/>
      <c r="C30" s="473">
        <f>J22</f>
        <v>2.2406297406297397E-2</v>
      </c>
      <c r="D30" s="473"/>
      <c r="E30" s="199"/>
      <c r="F30" s="173"/>
      <c r="G30" s="200"/>
      <c r="H30" s="474">
        <v>15</v>
      </c>
      <c r="I30" s="474"/>
      <c r="J30" s="173"/>
      <c r="K30" s="172"/>
      <c r="L30" s="172"/>
      <c r="M30" s="172"/>
    </row>
    <row r="31" spans="1:13" x14ac:dyDescent="0.25">
      <c r="A31" s="172"/>
      <c r="B31" s="172"/>
      <c r="C31" s="172"/>
      <c r="D31" s="172"/>
      <c r="E31" s="172"/>
      <c r="F31" s="172"/>
      <c r="G31" s="172"/>
      <c r="H31" s="172"/>
      <c r="I31" s="172"/>
      <c r="J31" s="172"/>
      <c r="K31" s="172"/>
      <c r="L31" s="172"/>
      <c r="M31" s="172"/>
    </row>
    <row r="32" spans="1:13" x14ac:dyDescent="0.25">
      <c r="A32" s="172"/>
      <c r="B32" s="172"/>
      <c r="C32" s="172"/>
      <c r="D32" s="172"/>
      <c r="E32" s="172"/>
      <c r="F32" s="172"/>
      <c r="G32" s="172"/>
      <c r="H32" s="172"/>
      <c r="I32" s="172"/>
      <c r="J32" s="172"/>
      <c r="K32" s="172"/>
      <c r="L32" s="172"/>
      <c r="M32" s="172"/>
    </row>
    <row r="33" spans="1:13" x14ac:dyDescent="0.25">
      <c r="A33" s="177" t="s">
        <v>361</v>
      </c>
      <c r="B33" s="123" t="s">
        <v>15</v>
      </c>
      <c r="C33" s="465">
        <f>((C28-G28)/(C30/SQRT(H30)))</f>
        <v>0.65874133618356578</v>
      </c>
      <c r="D33" s="465"/>
      <c r="E33" s="465"/>
      <c r="F33" s="465"/>
      <c r="G33" s="172"/>
      <c r="H33" s="172"/>
      <c r="I33" s="172"/>
      <c r="J33" s="172"/>
      <c r="K33" s="172"/>
      <c r="L33" s="172"/>
      <c r="M33" s="172"/>
    </row>
    <row r="35" spans="1:13" x14ac:dyDescent="0.25">
      <c r="A35" s="201" t="s">
        <v>362</v>
      </c>
      <c r="B35" s="201"/>
      <c r="C35" s="201"/>
      <c r="D35" s="201"/>
    </row>
    <row r="36" spans="1:13" x14ac:dyDescent="0.25">
      <c r="A36" s="466" t="s">
        <v>400</v>
      </c>
      <c r="B36" s="466"/>
      <c r="C36" s="466"/>
      <c r="D36" s="466"/>
      <c r="E36" s="466"/>
      <c r="F36" s="466"/>
      <c r="G36" s="466"/>
      <c r="H36" s="466"/>
      <c r="I36" s="466"/>
      <c r="J36" s="466"/>
      <c r="K36" s="466"/>
      <c r="L36" s="466"/>
      <c r="M36" s="466"/>
    </row>
    <row r="37" spans="1:13" x14ac:dyDescent="0.25">
      <c r="A37" s="466"/>
      <c r="B37" s="466"/>
      <c r="C37" s="466"/>
      <c r="D37" s="466"/>
      <c r="E37" s="466"/>
      <c r="F37" s="466"/>
      <c r="G37" s="466"/>
      <c r="H37" s="466"/>
      <c r="I37" s="466"/>
      <c r="J37" s="466"/>
      <c r="K37" s="466"/>
      <c r="L37" s="466"/>
      <c r="M37" s="466"/>
    </row>
    <row r="38" spans="1:13" x14ac:dyDescent="0.25">
      <c r="A38" s="466"/>
      <c r="B38" s="466"/>
      <c r="C38" s="466"/>
      <c r="D38" s="466"/>
      <c r="E38" s="466"/>
      <c r="F38" s="466"/>
      <c r="G38" s="466"/>
      <c r="H38" s="466"/>
      <c r="I38" s="466"/>
      <c r="J38" s="466"/>
      <c r="K38" s="466"/>
      <c r="L38" s="466"/>
      <c r="M38" s="466"/>
    </row>
    <row r="39" spans="1:13" x14ac:dyDescent="0.25">
      <c r="A39" s="466"/>
      <c r="B39" s="466"/>
      <c r="C39" s="466"/>
      <c r="D39" s="466"/>
      <c r="E39" s="466"/>
      <c r="F39" s="466"/>
      <c r="G39" s="466"/>
      <c r="H39" s="466"/>
      <c r="I39" s="466"/>
      <c r="J39" s="466"/>
      <c r="K39" s="466"/>
      <c r="L39" s="466"/>
      <c r="M39" s="466"/>
    </row>
    <row r="40" spans="1:13" x14ac:dyDescent="0.25">
      <c r="A40" s="466"/>
      <c r="B40" s="466"/>
      <c r="C40" s="466"/>
      <c r="D40" s="466"/>
      <c r="E40" s="466"/>
      <c r="F40" s="466"/>
      <c r="G40" s="466"/>
      <c r="H40" s="466"/>
      <c r="I40" s="466"/>
      <c r="J40" s="466"/>
      <c r="K40" s="466"/>
      <c r="L40" s="466"/>
      <c r="M40" s="466"/>
    </row>
    <row r="41" spans="1:13" x14ac:dyDescent="0.25">
      <c r="A41" s="466"/>
      <c r="B41" s="466"/>
      <c r="C41" s="466"/>
      <c r="D41" s="466"/>
      <c r="E41" s="466"/>
      <c r="F41" s="466"/>
      <c r="G41" s="466"/>
      <c r="H41" s="466"/>
      <c r="I41" s="466"/>
      <c r="J41" s="466"/>
      <c r="K41" s="466"/>
      <c r="L41" s="466"/>
      <c r="M41" s="466"/>
    </row>
    <row r="42" spans="1:13" x14ac:dyDescent="0.25">
      <c r="A42" s="466"/>
      <c r="B42" s="466"/>
      <c r="C42" s="466"/>
      <c r="D42" s="466"/>
      <c r="E42" s="466"/>
      <c r="F42" s="466"/>
      <c r="G42" s="466"/>
      <c r="H42" s="466"/>
      <c r="I42" s="466"/>
      <c r="J42" s="466"/>
      <c r="K42" s="466"/>
      <c r="L42" s="466"/>
      <c r="M42" s="466"/>
    </row>
    <row r="43" spans="1:13" x14ac:dyDescent="0.25">
      <c r="A43" s="466"/>
      <c r="B43" s="466"/>
      <c r="C43" s="466"/>
      <c r="D43" s="466"/>
      <c r="E43" s="466"/>
      <c r="F43" s="466"/>
      <c r="G43" s="466"/>
      <c r="H43" s="466"/>
      <c r="I43" s="466"/>
      <c r="J43" s="466"/>
      <c r="K43" s="466"/>
      <c r="L43" s="466"/>
      <c r="M43" s="466"/>
    </row>
    <row r="44" spans="1:13" x14ac:dyDescent="0.25">
      <c r="A44" s="202"/>
      <c r="B44" s="202"/>
      <c r="C44" s="202"/>
      <c r="D44" s="202"/>
      <c r="E44" s="202"/>
      <c r="F44" s="202"/>
      <c r="G44" s="202"/>
      <c r="H44" s="202"/>
      <c r="I44" s="202"/>
      <c r="J44" s="202"/>
      <c r="K44" s="202"/>
      <c r="L44" s="202"/>
      <c r="M44" s="202"/>
    </row>
    <row r="45" spans="1:13" x14ac:dyDescent="0.25">
      <c r="A45" s="202"/>
      <c r="B45" s="202"/>
      <c r="C45" s="202"/>
      <c r="D45" s="202"/>
      <c r="E45" s="202"/>
      <c r="F45" s="202"/>
      <c r="G45" s="202"/>
      <c r="H45" s="202"/>
      <c r="I45" s="202"/>
      <c r="J45" s="202"/>
      <c r="K45" s="202"/>
      <c r="L45" s="202"/>
      <c r="M45" s="202"/>
    </row>
    <row r="46" spans="1:13" x14ac:dyDescent="0.25">
      <c r="A46" s="202"/>
      <c r="B46" s="202"/>
      <c r="C46" s="202"/>
      <c r="D46" s="202"/>
      <c r="E46" s="202"/>
      <c r="F46" s="202"/>
      <c r="G46" s="202"/>
      <c r="H46" s="202"/>
      <c r="I46" s="202"/>
      <c r="J46" s="202"/>
      <c r="K46" s="202"/>
      <c r="L46" s="202"/>
      <c r="M46" s="202"/>
    </row>
  </sheetData>
  <mergeCells count="49">
    <mergeCell ref="C33:F33"/>
    <mergeCell ref="A36:M43"/>
    <mergeCell ref="B21:E21"/>
    <mergeCell ref="F21:I21"/>
    <mergeCell ref="B22:E22"/>
    <mergeCell ref="F22:I22"/>
    <mergeCell ref="A28:A30"/>
    <mergeCell ref="B28:B30"/>
    <mergeCell ref="C28:E28"/>
    <mergeCell ref="G28:I28"/>
    <mergeCell ref="C30:D30"/>
    <mergeCell ref="H30:I30"/>
    <mergeCell ref="B18:E18"/>
    <mergeCell ref="F18:I18"/>
    <mergeCell ref="B19:E19"/>
    <mergeCell ref="F19:I19"/>
    <mergeCell ref="B20:E20"/>
    <mergeCell ref="F20:I20"/>
    <mergeCell ref="B15:E15"/>
    <mergeCell ref="F15:I15"/>
    <mergeCell ref="B16:E16"/>
    <mergeCell ref="F16:I16"/>
    <mergeCell ref="B17:E17"/>
    <mergeCell ref="F17:I17"/>
    <mergeCell ref="B12:E12"/>
    <mergeCell ref="F12:I12"/>
    <mergeCell ref="B13:E13"/>
    <mergeCell ref="F13:I13"/>
    <mergeCell ref="B14:E14"/>
    <mergeCell ref="F14:I14"/>
    <mergeCell ref="B9:E9"/>
    <mergeCell ref="F9:I9"/>
    <mergeCell ref="B10:E10"/>
    <mergeCell ref="F10:I10"/>
    <mergeCell ref="B11:E11"/>
    <mergeCell ref="F11:I11"/>
    <mergeCell ref="B6:E6"/>
    <mergeCell ref="F6:I6"/>
    <mergeCell ref="B7:E7"/>
    <mergeCell ref="F7:I7"/>
    <mergeCell ref="B8:E8"/>
    <mergeCell ref="F8:I8"/>
    <mergeCell ref="B5:E5"/>
    <mergeCell ref="F5:I5"/>
    <mergeCell ref="A1:L1"/>
    <mergeCell ref="B3:E3"/>
    <mergeCell ref="F3:I3"/>
    <mergeCell ref="B4:E4"/>
    <mergeCell ref="F4:I4"/>
  </mergeCells>
  <pageMargins left="1.1023622047244095" right="0.70866141732283472" top="0.94488188976377963" bottom="0.74803149606299213" header="0.31496062992125984" footer="0.31496062992125984"/>
  <pageSetup orientation="portrait" horizontalDpi="4294967293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topLeftCell="C1" workbookViewId="0">
      <selection activeCell="Q3" sqref="Q3:W31"/>
    </sheetView>
  </sheetViews>
  <sheetFormatPr defaultRowHeight="15" x14ac:dyDescent="0.25"/>
  <cols>
    <col min="1" max="1" width="5.28515625" customWidth="1"/>
    <col min="9" max="9" width="5.28515625" customWidth="1"/>
    <col min="11" max="11" width="10.140625" bestFit="1" customWidth="1"/>
    <col min="17" max="17" width="5.28515625" customWidth="1"/>
  </cols>
  <sheetData>
    <row r="1" spans="1:23" x14ac:dyDescent="0.25">
      <c r="A1" s="138" t="s">
        <v>387</v>
      </c>
    </row>
    <row r="3" spans="1:23" ht="15.75" x14ac:dyDescent="0.25">
      <c r="A3" s="99" t="s">
        <v>233</v>
      </c>
      <c r="B3" s="477" t="s">
        <v>234</v>
      </c>
      <c r="C3" s="477"/>
      <c r="D3" s="477"/>
      <c r="E3" s="477"/>
      <c r="F3" s="477"/>
      <c r="G3" s="2"/>
      <c r="H3" s="2"/>
      <c r="I3" s="99" t="s">
        <v>235</v>
      </c>
      <c r="J3" s="477" t="s">
        <v>234</v>
      </c>
      <c r="K3" s="477"/>
      <c r="L3" s="477"/>
      <c r="M3" s="477"/>
      <c r="N3" s="477"/>
      <c r="O3" s="2"/>
      <c r="P3" s="2"/>
      <c r="Q3" s="99" t="s">
        <v>236</v>
      </c>
      <c r="R3" s="477" t="s">
        <v>234</v>
      </c>
      <c r="S3" s="477"/>
      <c r="T3" s="477"/>
      <c r="U3" s="477"/>
      <c r="V3" s="477"/>
      <c r="W3" s="2"/>
    </row>
    <row r="4" spans="1:23" ht="15" customHeight="1" x14ac:dyDescent="0.25">
      <c r="A4" s="2"/>
      <c r="B4" s="478" t="s">
        <v>237</v>
      </c>
      <c r="C4" s="478"/>
      <c r="D4" s="478"/>
      <c r="E4" s="478"/>
      <c r="F4" s="478"/>
      <c r="G4" s="478"/>
      <c r="H4" s="2"/>
      <c r="I4" s="2"/>
      <c r="J4" s="478" t="s">
        <v>238</v>
      </c>
      <c r="K4" s="478"/>
      <c r="L4" s="478"/>
      <c r="M4" s="478"/>
      <c r="N4" s="478"/>
      <c r="O4" s="478"/>
      <c r="P4" s="2"/>
      <c r="Q4" s="2"/>
      <c r="R4" s="478" t="s">
        <v>239</v>
      </c>
      <c r="S4" s="478"/>
      <c r="T4" s="478"/>
      <c r="U4" s="478"/>
      <c r="V4" s="478"/>
      <c r="W4" s="478"/>
    </row>
    <row r="5" spans="1:23" x14ac:dyDescent="0.25">
      <c r="A5" s="2"/>
      <c r="B5" s="478"/>
      <c r="C5" s="478"/>
      <c r="D5" s="478"/>
      <c r="E5" s="478"/>
      <c r="F5" s="478"/>
      <c r="G5" s="478"/>
      <c r="H5" s="2"/>
      <c r="I5" s="2"/>
      <c r="J5" s="478"/>
      <c r="K5" s="478"/>
      <c r="L5" s="478"/>
      <c r="M5" s="478"/>
      <c r="N5" s="478"/>
      <c r="O5" s="478"/>
      <c r="P5" s="2"/>
      <c r="Q5" s="2"/>
      <c r="R5" s="478"/>
      <c r="S5" s="478"/>
      <c r="T5" s="478"/>
      <c r="U5" s="478"/>
      <c r="V5" s="478"/>
      <c r="W5" s="478"/>
    </row>
    <row r="6" spans="1:2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15.75" thickBot="1" x14ac:dyDescent="0.3">
      <c r="A7" s="2"/>
      <c r="B7" s="101" t="s">
        <v>224</v>
      </c>
      <c r="C7" s="102" t="s">
        <v>240</v>
      </c>
      <c r="D7" s="102" t="s">
        <v>241</v>
      </c>
      <c r="E7" s="102" t="s">
        <v>242</v>
      </c>
      <c r="F7" s="102" t="s">
        <v>243</v>
      </c>
      <c r="G7" s="102" t="s">
        <v>244</v>
      </c>
      <c r="H7" s="2"/>
      <c r="I7" s="2"/>
      <c r="J7" s="101" t="s">
        <v>224</v>
      </c>
      <c r="K7" s="102" t="s">
        <v>240</v>
      </c>
      <c r="L7" s="102" t="s">
        <v>241</v>
      </c>
      <c r="M7" s="102" t="s">
        <v>242</v>
      </c>
      <c r="N7" s="102" t="s">
        <v>243</v>
      </c>
      <c r="O7" s="102" t="s">
        <v>244</v>
      </c>
      <c r="P7" s="2"/>
      <c r="Q7" s="2"/>
      <c r="R7" s="101" t="s">
        <v>224</v>
      </c>
      <c r="S7" s="102" t="s">
        <v>240</v>
      </c>
      <c r="T7" s="102" t="s">
        <v>241</v>
      </c>
      <c r="U7" s="102" t="s">
        <v>242</v>
      </c>
      <c r="V7" s="102" t="s">
        <v>243</v>
      </c>
      <c r="W7" s="102" t="s">
        <v>244</v>
      </c>
    </row>
    <row r="8" spans="1:23" ht="15.75" thickTop="1" x14ac:dyDescent="0.25">
      <c r="A8" s="2"/>
      <c r="B8" s="103">
        <v>1</v>
      </c>
      <c r="C8" s="100">
        <v>0.64473581973581973</v>
      </c>
      <c r="D8" s="100">
        <f>(C8-$C$13)/$C$14</f>
        <v>-1.1765833654617852</v>
      </c>
      <c r="E8" s="100">
        <f>NORMSDIST(D8)</f>
        <v>0.11968092020401137</v>
      </c>
      <c r="F8" s="104">
        <f>IF(C8=C9,F9,B8/5)</f>
        <v>0.2</v>
      </c>
      <c r="G8" s="100">
        <f>ABS(F8-E8)</f>
        <v>8.0319079795988638E-2</v>
      </c>
      <c r="H8" s="2"/>
      <c r="I8" s="2"/>
      <c r="J8" s="103">
        <v>1</v>
      </c>
      <c r="K8" s="100">
        <v>0.57962962962962961</v>
      </c>
      <c r="L8" s="100">
        <f>(K8-$K$13)/$K$14</f>
        <v>-1.5735300147725837</v>
      </c>
      <c r="M8" s="100">
        <f>NORMSDIST(L8)</f>
        <v>5.7798072000808595E-2</v>
      </c>
      <c r="N8" s="100">
        <f>IF(K8=K9,N9,J8/5)</f>
        <v>0.2</v>
      </c>
      <c r="O8" s="100">
        <f>ABS(N8-M8)</f>
        <v>0.1422019279991914</v>
      </c>
      <c r="P8" s="2"/>
      <c r="Q8" s="2"/>
      <c r="R8" s="103">
        <v>1</v>
      </c>
      <c r="S8" s="100">
        <v>0.53703703703703709</v>
      </c>
      <c r="T8" s="100">
        <f>(S8-$S$13)/$S$14</f>
        <v>-0.92315830843705649</v>
      </c>
      <c r="U8" s="100">
        <f>NORMSDIST(T8)</f>
        <v>0.17796235599486812</v>
      </c>
      <c r="V8" s="100">
        <f>IF(S8=S9,V9,R8/5)</f>
        <v>0.2</v>
      </c>
      <c r="W8" s="100">
        <f>ABS(V8-U8)</f>
        <v>2.203764400513189E-2</v>
      </c>
    </row>
    <row r="9" spans="1:23" x14ac:dyDescent="0.25">
      <c r="A9" s="2"/>
      <c r="B9" s="16">
        <v>2</v>
      </c>
      <c r="C9" s="100">
        <v>0.66388888888888875</v>
      </c>
      <c r="D9" s="100">
        <f t="shared" ref="D9:D12" si="0">(C9-$C$13)/$C$14</f>
        <v>-0.8692164104843112</v>
      </c>
      <c r="E9" s="100">
        <f t="shared" ref="E9:E12" si="1">NORMSDIST(D9)</f>
        <v>0.19236438655195728</v>
      </c>
      <c r="F9" s="104">
        <f t="shared" ref="F9:F12" si="2">IF(C9=C10,F10,B9/5)</f>
        <v>0.4</v>
      </c>
      <c r="G9" s="100">
        <f t="shared" ref="G9:G12" si="3">ABS(F9-E9)</f>
        <v>0.20763561344804274</v>
      </c>
      <c r="H9" s="2"/>
      <c r="I9" s="2"/>
      <c r="J9" s="16">
        <v>2</v>
      </c>
      <c r="K9" s="100">
        <v>0.61780303030303041</v>
      </c>
      <c r="L9" s="100">
        <f t="shared" ref="L9:L12" si="4">(K9-$K$13)/$K$14</f>
        <v>-0.39617337115046136</v>
      </c>
      <c r="M9" s="100">
        <f t="shared" ref="M9:M12" si="5">NORMSDIST(L9)</f>
        <v>0.34598856716271853</v>
      </c>
      <c r="N9" s="100">
        <f t="shared" ref="N9:N12" si="6">IF(K9=K10,N10,J9/5)</f>
        <v>0.4</v>
      </c>
      <c r="O9" s="100">
        <f t="shared" ref="O9:O12" si="7">ABS(N9-M9)</f>
        <v>5.4011432837281492E-2</v>
      </c>
      <c r="P9" s="2"/>
      <c r="Q9" s="2"/>
      <c r="R9" s="16">
        <v>2</v>
      </c>
      <c r="S9" s="100">
        <v>0.53198653198653201</v>
      </c>
      <c r="T9" s="100">
        <f t="shared" ref="T9:T12" si="8">(S9-$S$13)/$S$14</f>
        <v>-1.0262277139194229</v>
      </c>
      <c r="U9" s="100">
        <f t="shared" ref="U9:U12" si="9">NORMSDIST(T9)</f>
        <v>0.15239213048201894</v>
      </c>
      <c r="V9" s="100">
        <f t="shared" ref="V9:V12" si="10">IF(S9=S10,V10,R9/5)</f>
        <v>0.4</v>
      </c>
      <c r="W9" s="100">
        <f t="shared" ref="W9:W12" si="11">ABS(V9-U9)</f>
        <v>0.24760786951798108</v>
      </c>
    </row>
    <row r="10" spans="1:23" x14ac:dyDescent="0.25">
      <c r="A10" s="2"/>
      <c r="B10" s="16">
        <v>3</v>
      </c>
      <c r="C10" s="100">
        <v>0.73030303030303023</v>
      </c>
      <c r="D10" s="100">
        <f t="shared" si="0"/>
        <v>0.1965925338037125</v>
      </c>
      <c r="E10" s="100">
        <f t="shared" si="1"/>
        <v>0.57792679312187223</v>
      </c>
      <c r="F10" s="104">
        <f t="shared" si="2"/>
        <v>0.6</v>
      </c>
      <c r="G10" s="100">
        <f t="shared" si="3"/>
        <v>2.2073206878127749E-2</v>
      </c>
      <c r="H10" s="2"/>
      <c r="I10" s="2"/>
      <c r="J10" s="16">
        <v>3</v>
      </c>
      <c r="K10" s="100">
        <v>0.64928127428127436</v>
      </c>
      <c r="L10" s="100">
        <f t="shared" si="4"/>
        <v>0.57468903627366263</v>
      </c>
      <c r="M10" s="100">
        <f t="shared" si="5"/>
        <v>0.71724918817716432</v>
      </c>
      <c r="N10" s="100">
        <f t="shared" si="6"/>
        <v>0.6</v>
      </c>
      <c r="O10" s="100">
        <f t="shared" si="7"/>
        <v>0.11724918817716434</v>
      </c>
      <c r="P10" s="2"/>
      <c r="Q10" s="2"/>
      <c r="R10" s="16">
        <v>3</v>
      </c>
      <c r="S10" s="100">
        <v>0.59675925925925921</v>
      </c>
      <c r="T10" s="100">
        <f t="shared" si="8"/>
        <v>0.29563741139191557</v>
      </c>
      <c r="U10" s="100">
        <f t="shared" si="9"/>
        <v>0.61624650006152581</v>
      </c>
      <c r="V10" s="100">
        <f t="shared" si="10"/>
        <v>0.6</v>
      </c>
      <c r="W10" s="100">
        <f t="shared" si="11"/>
        <v>1.6246500061525837E-2</v>
      </c>
    </row>
    <row r="11" spans="1:23" x14ac:dyDescent="0.25">
      <c r="A11" s="2"/>
      <c r="B11" s="16">
        <v>4</v>
      </c>
      <c r="C11" s="100">
        <v>0.76094276094276103</v>
      </c>
      <c r="D11" s="100">
        <f t="shared" si="0"/>
        <v>0.68829653344990038</v>
      </c>
      <c r="E11" s="100">
        <f t="shared" si="1"/>
        <v>0.7543669678676086</v>
      </c>
      <c r="F11" s="104">
        <f t="shared" si="2"/>
        <v>0.8</v>
      </c>
      <c r="G11" s="100">
        <f t="shared" si="3"/>
        <v>4.5633032132391449E-2</v>
      </c>
      <c r="H11" s="2"/>
      <c r="I11" s="2"/>
      <c r="J11" s="16">
        <v>4</v>
      </c>
      <c r="K11" s="100">
        <v>0.64747474747474754</v>
      </c>
      <c r="L11" s="100">
        <f t="shared" si="4"/>
        <v>0.51897153927246276</v>
      </c>
      <c r="M11" s="100">
        <f t="shared" si="5"/>
        <v>0.69810970579695308</v>
      </c>
      <c r="N11" s="100">
        <f t="shared" si="6"/>
        <v>0.8</v>
      </c>
      <c r="O11" s="100">
        <f t="shared" si="7"/>
        <v>0.10189029420304696</v>
      </c>
      <c r="P11" s="2"/>
      <c r="Q11" s="2"/>
      <c r="R11" s="16">
        <v>4</v>
      </c>
      <c r="S11" s="100">
        <v>0.5950757575757577</v>
      </c>
      <c r="T11" s="100">
        <f t="shared" si="8"/>
        <v>0.26128094289779724</v>
      </c>
      <c r="U11" s="100">
        <f t="shared" si="9"/>
        <v>0.60306206917984428</v>
      </c>
      <c r="V11" s="100">
        <f t="shared" si="10"/>
        <v>0.8</v>
      </c>
      <c r="W11" s="100">
        <f t="shared" si="11"/>
        <v>0.19693793082015576</v>
      </c>
    </row>
    <row r="12" spans="1:23" x14ac:dyDescent="0.25">
      <c r="A12" s="2"/>
      <c r="B12" s="16">
        <v>5</v>
      </c>
      <c r="C12" s="100">
        <v>0.79039294039294039</v>
      </c>
      <c r="D12" s="100">
        <f t="shared" si="0"/>
        <v>1.1609107086924799</v>
      </c>
      <c r="E12" s="100">
        <f t="shared" si="1"/>
        <v>0.87716089326310043</v>
      </c>
      <c r="F12" s="100">
        <f t="shared" si="2"/>
        <v>1</v>
      </c>
      <c r="G12" s="100">
        <f t="shared" si="3"/>
        <v>0.12283910673689957</v>
      </c>
      <c r="H12" s="2"/>
      <c r="I12" s="2"/>
      <c r="J12" s="16">
        <v>5</v>
      </c>
      <c r="K12" s="100">
        <v>0.65905205905205899</v>
      </c>
      <c r="L12" s="100">
        <f t="shared" si="4"/>
        <v>0.87604281037691967</v>
      </c>
      <c r="M12" s="100">
        <f t="shared" si="5"/>
        <v>0.80949661947773588</v>
      </c>
      <c r="N12" s="100">
        <f t="shared" si="6"/>
        <v>1</v>
      </c>
      <c r="O12" s="100">
        <f t="shared" si="7"/>
        <v>0.19050338052226412</v>
      </c>
      <c r="P12" s="2"/>
      <c r="Q12" s="2"/>
      <c r="R12" s="16">
        <v>5</v>
      </c>
      <c r="S12" s="100">
        <v>0.65050505050505047</v>
      </c>
      <c r="T12" s="100">
        <f t="shared" si="8"/>
        <v>1.3924676680667574</v>
      </c>
      <c r="U12" s="100">
        <f t="shared" si="9"/>
        <v>0.91810958712825541</v>
      </c>
      <c r="V12" s="100">
        <f t="shared" si="10"/>
        <v>1</v>
      </c>
      <c r="W12" s="100">
        <f t="shared" si="11"/>
        <v>8.1890412871744589E-2</v>
      </c>
    </row>
    <row r="13" spans="1:23" ht="16.5" x14ac:dyDescent="0.3">
      <c r="A13" s="2"/>
      <c r="B13" s="105" t="s">
        <v>180</v>
      </c>
      <c r="C13" s="105">
        <f>AVERAGE(C8:C12)</f>
        <v>0.71805268805268807</v>
      </c>
      <c r="D13" s="106"/>
      <c r="E13" s="106"/>
      <c r="F13" s="107" t="s">
        <v>248</v>
      </c>
      <c r="G13" s="107">
        <f>MAX(G9:G12)</f>
        <v>0.20763561344804274</v>
      </c>
      <c r="H13" s="2"/>
      <c r="I13" s="2"/>
      <c r="J13" s="105" t="s">
        <v>180</v>
      </c>
      <c r="K13" s="105">
        <f>AVERAGE(K8:K12)</f>
        <v>0.63064814814814818</v>
      </c>
      <c r="L13" s="106"/>
      <c r="M13" s="106"/>
      <c r="N13" s="107" t="s">
        <v>248</v>
      </c>
      <c r="O13" s="108">
        <f>MAX(O9:O12)</f>
        <v>0.19050338052226412</v>
      </c>
      <c r="P13" s="2"/>
      <c r="Q13" s="2"/>
      <c r="R13" s="105" t="s">
        <v>180</v>
      </c>
      <c r="S13" s="105">
        <f>AVERAGE(S8:S12)</f>
        <v>0.58227272727272739</v>
      </c>
      <c r="T13" s="106"/>
      <c r="U13" s="106"/>
      <c r="V13" s="107" t="s">
        <v>248</v>
      </c>
      <c r="W13" s="107">
        <f>MAX(W9:W12)</f>
        <v>0.24760786951798108</v>
      </c>
    </row>
    <row r="14" spans="1:23" ht="16.5" x14ac:dyDescent="0.3">
      <c r="A14" s="2"/>
      <c r="B14" s="109" t="s">
        <v>106</v>
      </c>
      <c r="C14" s="109">
        <f>STDEV(C8:C12)</f>
        <v>6.2313364670163393E-2</v>
      </c>
      <c r="D14" s="106"/>
      <c r="E14" s="106"/>
      <c r="F14" s="31" t="s">
        <v>249</v>
      </c>
      <c r="G14" s="31">
        <f>'[2]Lilliefors Tabel'!$C$10</f>
        <v>0.39623124561296275</v>
      </c>
      <c r="H14" s="2"/>
      <c r="I14" s="2"/>
      <c r="J14" s="109" t="s">
        <v>106</v>
      </c>
      <c r="K14" s="109">
        <f>STDEV(K8:K12)</f>
        <v>3.2422971306265223E-2</v>
      </c>
      <c r="L14" s="106"/>
      <c r="M14" s="106"/>
      <c r="N14" s="31" t="s">
        <v>249</v>
      </c>
      <c r="O14" s="31">
        <f>G14</f>
        <v>0.39623124561296275</v>
      </c>
      <c r="P14" s="2"/>
      <c r="Q14" s="2"/>
      <c r="R14" s="109" t="s">
        <v>106</v>
      </c>
      <c r="S14" s="109">
        <f>STDEV(S8:S12)</f>
        <v>4.9001010793344978E-2</v>
      </c>
      <c r="T14" s="106"/>
      <c r="U14" s="106"/>
      <c r="V14" s="31" t="s">
        <v>249</v>
      </c>
      <c r="W14" s="31">
        <f>G14</f>
        <v>0.39623124561296275</v>
      </c>
    </row>
    <row r="15" spans="1:23" x14ac:dyDescent="0.25">
      <c r="A15" s="2"/>
      <c r="B15" s="475" t="s">
        <v>251</v>
      </c>
      <c r="C15" s="475"/>
      <c r="D15" s="475"/>
      <c r="E15" s="475"/>
      <c r="F15" s="475"/>
      <c r="G15" s="475"/>
      <c r="H15" s="2"/>
      <c r="I15" s="2"/>
      <c r="J15" s="475" t="s">
        <v>251</v>
      </c>
      <c r="K15" s="475"/>
      <c r="L15" s="475"/>
      <c r="M15" s="475"/>
      <c r="N15" s="475"/>
      <c r="O15" s="475"/>
      <c r="P15" s="2"/>
      <c r="Q15" s="2"/>
      <c r="R15" s="475" t="s">
        <v>251</v>
      </c>
      <c r="S15" s="475"/>
      <c r="T15" s="475"/>
      <c r="U15" s="475"/>
      <c r="V15" s="475"/>
      <c r="W15" s="475"/>
    </row>
    <row r="16" spans="1:23" ht="77.25" customHeight="1" x14ac:dyDescent="0.25">
      <c r="A16" s="2"/>
      <c r="B16" s="476" t="s">
        <v>250</v>
      </c>
      <c r="C16" s="476"/>
      <c r="D16" s="476"/>
      <c r="E16" s="476"/>
      <c r="F16" s="476"/>
      <c r="G16" s="2"/>
      <c r="H16" s="2"/>
      <c r="I16" s="2"/>
      <c r="J16" s="476" t="s">
        <v>252</v>
      </c>
      <c r="K16" s="476"/>
      <c r="L16" s="476"/>
      <c r="M16" s="476"/>
      <c r="N16" s="476"/>
      <c r="O16" s="2"/>
      <c r="P16" s="2"/>
      <c r="Q16" s="2"/>
      <c r="R16" s="476" t="s">
        <v>253</v>
      </c>
      <c r="S16" s="476"/>
      <c r="T16" s="476"/>
      <c r="U16" s="476"/>
      <c r="V16" s="476"/>
      <c r="W16" s="2"/>
    </row>
    <row r="17" spans="1:23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15.75" x14ac:dyDescent="0.25">
      <c r="A18" s="99" t="s">
        <v>233</v>
      </c>
      <c r="B18" s="477" t="s">
        <v>234</v>
      </c>
      <c r="C18" s="477"/>
      <c r="D18" s="477"/>
      <c r="E18" s="477"/>
      <c r="F18" s="477"/>
      <c r="G18" s="2"/>
      <c r="H18" s="2"/>
      <c r="I18" s="99" t="s">
        <v>235</v>
      </c>
      <c r="J18" s="477" t="s">
        <v>234</v>
      </c>
      <c r="K18" s="477"/>
      <c r="L18" s="477"/>
      <c r="M18" s="477"/>
      <c r="N18" s="477"/>
      <c r="O18" s="2"/>
      <c r="P18" s="2"/>
      <c r="Q18" s="99" t="s">
        <v>236</v>
      </c>
      <c r="R18" s="477" t="s">
        <v>234</v>
      </c>
      <c r="S18" s="477"/>
      <c r="T18" s="477"/>
      <c r="U18" s="477"/>
      <c r="V18" s="477"/>
      <c r="W18" s="2"/>
    </row>
    <row r="19" spans="1:23" ht="15" customHeight="1" x14ac:dyDescent="0.25">
      <c r="A19" s="2"/>
      <c r="B19" s="478" t="s">
        <v>245</v>
      </c>
      <c r="C19" s="478"/>
      <c r="D19" s="478"/>
      <c r="E19" s="478"/>
      <c r="F19" s="478"/>
      <c r="G19" s="478"/>
      <c r="H19" s="2"/>
      <c r="I19" s="2"/>
      <c r="J19" s="478" t="s">
        <v>246</v>
      </c>
      <c r="K19" s="478"/>
      <c r="L19" s="478"/>
      <c r="M19" s="478"/>
      <c r="N19" s="478"/>
      <c r="O19" s="478"/>
      <c r="P19" s="2"/>
      <c r="Q19" s="2"/>
      <c r="R19" s="478" t="s">
        <v>247</v>
      </c>
      <c r="S19" s="478"/>
      <c r="T19" s="478"/>
      <c r="U19" s="478"/>
      <c r="V19" s="478"/>
      <c r="W19" s="478"/>
    </row>
    <row r="20" spans="1:23" x14ac:dyDescent="0.25">
      <c r="A20" s="2"/>
      <c r="B20" s="478"/>
      <c r="C20" s="478"/>
      <c r="D20" s="478"/>
      <c r="E20" s="478"/>
      <c r="F20" s="478"/>
      <c r="G20" s="478"/>
      <c r="H20" s="2"/>
      <c r="I20" s="2"/>
      <c r="J20" s="478"/>
      <c r="K20" s="478"/>
      <c r="L20" s="478"/>
      <c r="M20" s="478"/>
      <c r="N20" s="478"/>
      <c r="O20" s="478"/>
      <c r="P20" s="2"/>
      <c r="Q20" s="2"/>
      <c r="R20" s="478"/>
      <c r="S20" s="478"/>
      <c r="T20" s="478"/>
      <c r="U20" s="478"/>
      <c r="V20" s="478"/>
      <c r="W20" s="478"/>
    </row>
    <row r="21" spans="1:23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15.75" thickBot="1" x14ac:dyDescent="0.3">
      <c r="A22" s="2"/>
      <c r="B22" s="101" t="s">
        <v>224</v>
      </c>
      <c r="C22" s="102" t="s">
        <v>240</v>
      </c>
      <c r="D22" s="102" t="s">
        <v>241</v>
      </c>
      <c r="E22" s="102" t="s">
        <v>242</v>
      </c>
      <c r="F22" s="102" t="s">
        <v>243</v>
      </c>
      <c r="G22" s="102" t="s">
        <v>244</v>
      </c>
      <c r="H22" s="2"/>
      <c r="I22" s="2"/>
      <c r="J22" s="101" t="s">
        <v>224</v>
      </c>
      <c r="K22" s="102" t="s">
        <v>240</v>
      </c>
      <c r="L22" s="102" t="s">
        <v>241</v>
      </c>
      <c r="M22" s="102" t="s">
        <v>242</v>
      </c>
      <c r="N22" s="102" t="s">
        <v>243</v>
      </c>
      <c r="O22" s="102" t="s">
        <v>244</v>
      </c>
      <c r="P22" s="2"/>
      <c r="Q22" s="2"/>
      <c r="R22" s="101" t="s">
        <v>224</v>
      </c>
      <c r="S22" s="102" t="s">
        <v>240</v>
      </c>
      <c r="T22" s="102" t="s">
        <v>241</v>
      </c>
      <c r="U22" s="102" t="s">
        <v>242</v>
      </c>
      <c r="V22" s="102" t="s">
        <v>243</v>
      </c>
      <c r="W22" s="102" t="s">
        <v>244</v>
      </c>
    </row>
    <row r="23" spans="1:23" ht="15.75" thickTop="1" x14ac:dyDescent="0.25">
      <c r="A23" s="2"/>
      <c r="B23" s="103">
        <v>1</v>
      </c>
      <c r="C23" s="100">
        <v>0.80509906759906769</v>
      </c>
      <c r="D23" s="100">
        <f>(C23-$C$28)/$C$29</f>
        <v>-1.4434733222484857</v>
      </c>
      <c r="E23" s="100">
        <f>NORMSDIST(D23)</f>
        <v>7.444359115733841E-2</v>
      </c>
      <c r="F23" s="100">
        <f>IF(C23=C24,F24,B23/5)</f>
        <v>0.2</v>
      </c>
      <c r="G23" s="100">
        <f>ABS(F23-E23)</f>
        <v>0.12555640884266162</v>
      </c>
      <c r="H23" s="2"/>
      <c r="I23" s="2"/>
      <c r="J23" s="103">
        <v>1</v>
      </c>
      <c r="K23" s="100">
        <v>0.70126262626262625</v>
      </c>
      <c r="L23" s="100">
        <f>(K23-$K$28)/$K$29</f>
        <v>-1.1413018378222748</v>
      </c>
      <c r="M23" s="100">
        <f>NORMSDIST(L23)</f>
        <v>0.12687216881069621</v>
      </c>
      <c r="N23" s="100">
        <f>IF(K23=K24,N24,J23/5)</f>
        <v>0.2</v>
      </c>
      <c r="O23" s="100">
        <f>ABS(N23-M23)</f>
        <v>7.3127831189303799E-2</v>
      </c>
      <c r="P23" s="2"/>
      <c r="Q23" s="2"/>
      <c r="R23" s="103">
        <v>1</v>
      </c>
      <c r="S23" s="100">
        <v>0.49831649831649827</v>
      </c>
      <c r="T23" s="100">
        <f>(S23-$S$28)/$S$29</f>
        <v>-1.2959247299100543</v>
      </c>
      <c r="U23" s="100">
        <f>NORMSDIST(T23)</f>
        <v>9.750070915247834E-2</v>
      </c>
      <c r="V23" s="100">
        <f>IF(S23=S24,V24,R23/5)</f>
        <v>0.2</v>
      </c>
      <c r="W23" s="100">
        <f>ABS(V23-U23)</f>
        <v>0.10249929084752167</v>
      </c>
    </row>
    <row r="24" spans="1:23" x14ac:dyDescent="0.25">
      <c r="A24" s="2"/>
      <c r="B24" s="16">
        <v>2</v>
      </c>
      <c r="C24" s="100">
        <v>0.85264180264180256</v>
      </c>
      <c r="D24" s="100">
        <f t="shared" ref="D24:D27" si="12">(C24-$C$28)/$C$29</f>
        <v>-0.47356862403732397</v>
      </c>
      <c r="E24" s="100">
        <f t="shared" ref="E24:E27" si="13">NORMSDIST(D24)</f>
        <v>0.31790377708880468</v>
      </c>
      <c r="F24" s="100">
        <f t="shared" ref="F24:F27" si="14">IF(C24=C25,F25,B24/5)</f>
        <v>0.4</v>
      </c>
      <c r="G24" s="100">
        <f t="shared" ref="G24:G27" si="15">ABS(F24-E24)</f>
        <v>8.2096222911195338E-2</v>
      </c>
      <c r="H24" s="2"/>
      <c r="I24" s="2"/>
      <c r="J24" s="16">
        <v>2</v>
      </c>
      <c r="K24" s="100">
        <v>0.71969696969696972</v>
      </c>
      <c r="L24" s="100">
        <f t="shared" ref="L24:L27" si="16">(K24-$K$28)/$K$29</f>
        <v>-0.79503632360841425</v>
      </c>
      <c r="M24" s="100">
        <f t="shared" ref="M24:M27" si="17">NORMSDIST(L24)</f>
        <v>0.21329618654301155</v>
      </c>
      <c r="N24" s="100">
        <f t="shared" ref="N24:N27" si="18">IF(K24=K25,N25,J24/5)</f>
        <v>0.4</v>
      </c>
      <c r="O24" s="100">
        <f t="shared" ref="O24:O27" si="19">ABS(N24-M24)</f>
        <v>0.18670381345698847</v>
      </c>
      <c r="P24" s="2"/>
      <c r="Q24" s="2"/>
      <c r="R24" s="16">
        <v>2</v>
      </c>
      <c r="S24" s="100">
        <v>0.55942760942760938</v>
      </c>
      <c r="T24" s="100">
        <f t="shared" ref="T24:T27" si="20">(S24-$S$28)/$S$29</f>
        <v>-0.24532838387623743</v>
      </c>
      <c r="U24" s="100">
        <f t="shared" ref="U24:U27" si="21">NORMSDIST(T24)</f>
        <v>0.40310108799124478</v>
      </c>
      <c r="V24" s="100">
        <f t="shared" ref="V24:V27" si="22">IF(S24=S25,V25,R24/5)</f>
        <v>0.4</v>
      </c>
      <c r="W24" s="100">
        <f t="shared" ref="W24:W27" si="23">ABS(V24-U24)</f>
        <v>3.1010879912447553E-3</v>
      </c>
    </row>
    <row r="25" spans="1:23" x14ac:dyDescent="0.25">
      <c r="A25" s="2"/>
      <c r="B25" s="16">
        <v>3</v>
      </c>
      <c r="C25" s="100">
        <v>0.88358585858585859</v>
      </c>
      <c r="D25" s="100">
        <f t="shared" si="12"/>
        <v>0.15771153295977106</v>
      </c>
      <c r="E25" s="100">
        <f t="shared" si="13"/>
        <v>0.56265794387695856</v>
      </c>
      <c r="F25" s="100">
        <f t="shared" si="14"/>
        <v>0.6</v>
      </c>
      <c r="G25" s="100">
        <f t="shared" si="15"/>
        <v>3.7342056123041423E-2</v>
      </c>
      <c r="H25" s="2"/>
      <c r="I25" s="2"/>
      <c r="J25" s="16">
        <v>3</v>
      </c>
      <c r="K25" s="100">
        <v>0.7615384615384615</v>
      </c>
      <c r="L25" s="100">
        <f t="shared" si="16"/>
        <v>-9.0975273843334776E-3</v>
      </c>
      <c r="M25" s="100">
        <f t="shared" si="17"/>
        <v>0.49637066174304811</v>
      </c>
      <c r="N25" s="100">
        <f t="shared" si="18"/>
        <v>0.6</v>
      </c>
      <c r="O25" s="100">
        <f t="shared" si="19"/>
        <v>0.10362933825695186</v>
      </c>
      <c r="P25" s="2"/>
      <c r="Q25" s="2"/>
      <c r="R25" s="16">
        <v>3</v>
      </c>
      <c r="S25" s="100">
        <v>0.57331649831649822</v>
      </c>
      <c r="T25" s="100">
        <f t="shared" si="20"/>
        <v>-6.5564870503708288E-3</v>
      </c>
      <c r="U25" s="100">
        <f t="shared" si="21"/>
        <v>0.49738435884470483</v>
      </c>
      <c r="V25" s="100">
        <f t="shared" si="22"/>
        <v>0.6</v>
      </c>
      <c r="W25" s="100">
        <f t="shared" si="23"/>
        <v>0.10261564115529515</v>
      </c>
    </row>
    <row r="26" spans="1:23" x14ac:dyDescent="0.25">
      <c r="A26" s="2"/>
      <c r="B26" s="16">
        <v>4</v>
      </c>
      <c r="C26" s="100">
        <v>0.90698653198653201</v>
      </c>
      <c r="D26" s="100">
        <f t="shared" si="12"/>
        <v>0.63510146545349311</v>
      </c>
      <c r="E26" s="100">
        <f t="shared" si="13"/>
        <v>0.73731887932470641</v>
      </c>
      <c r="F26" s="100">
        <f t="shared" si="14"/>
        <v>0.8</v>
      </c>
      <c r="G26" s="100">
        <f t="shared" si="15"/>
        <v>6.2681120675293633E-2</v>
      </c>
      <c r="H26" s="2"/>
      <c r="I26" s="2"/>
      <c r="J26" s="16">
        <v>4</v>
      </c>
      <c r="K26" s="100">
        <v>0.79815462315462327</v>
      </c>
      <c r="L26" s="100">
        <f t="shared" si="16"/>
        <v>0.67869013783497989</v>
      </c>
      <c r="M26" s="100">
        <f t="shared" si="17"/>
        <v>0.75133289185386332</v>
      </c>
      <c r="N26" s="100">
        <f t="shared" si="18"/>
        <v>0.8</v>
      </c>
      <c r="O26" s="100">
        <f t="shared" si="19"/>
        <v>4.8667108146136728E-2</v>
      </c>
      <c r="P26" s="2"/>
      <c r="Q26" s="2"/>
      <c r="R26" s="16">
        <v>4</v>
      </c>
      <c r="S26" s="100">
        <v>0.57631766381766381</v>
      </c>
      <c r="T26" s="100">
        <f t="shared" si="20"/>
        <v>4.5038279466548758E-2</v>
      </c>
      <c r="U26" s="100">
        <f t="shared" si="21"/>
        <v>0.5179616013523094</v>
      </c>
      <c r="V26" s="100">
        <f t="shared" si="22"/>
        <v>0.8</v>
      </c>
      <c r="W26" s="100">
        <f t="shared" si="23"/>
        <v>0.28203839864769065</v>
      </c>
    </row>
    <row r="27" spans="1:23" x14ac:dyDescent="0.25">
      <c r="A27" s="2"/>
      <c r="B27" s="16">
        <v>5</v>
      </c>
      <c r="C27" s="100">
        <v>0.93096255596255606</v>
      </c>
      <c r="D27" s="100">
        <f t="shared" si="12"/>
        <v>1.12422894787255</v>
      </c>
      <c r="E27" s="100">
        <f t="shared" si="13"/>
        <v>0.86954204406499203</v>
      </c>
      <c r="F27" s="100">
        <f t="shared" si="14"/>
        <v>1</v>
      </c>
      <c r="G27" s="100">
        <f t="shared" si="15"/>
        <v>0.13045795593500797</v>
      </c>
      <c r="H27" s="2"/>
      <c r="I27" s="2"/>
      <c r="J27" s="16">
        <v>5</v>
      </c>
      <c r="K27" s="100">
        <v>0.82946127946127945</v>
      </c>
      <c r="L27" s="100">
        <f t="shared" si="16"/>
        <v>1.2667455509800467</v>
      </c>
      <c r="M27" s="100">
        <f t="shared" si="17"/>
        <v>0.8973768565863578</v>
      </c>
      <c r="N27" s="100">
        <f t="shared" si="18"/>
        <v>1</v>
      </c>
      <c r="O27" s="100">
        <f t="shared" si="19"/>
        <v>0.1026231434136422</v>
      </c>
      <c r="P27" s="2"/>
      <c r="Q27" s="2"/>
      <c r="R27" s="16">
        <v>5</v>
      </c>
      <c r="S27" s="100">
        <v>0.66111111111111109</v>
      </c>
      <c r="T27" s="100">
        <f t="shared" si="20"/>
        <v>1.5027713213701137</v>
      </c>
      <c r="U27" s="100">
        <f t="shared" si="21"/>
        <v>0.93355098814355719</v>
      </c>
      <c r="V27" s="100">
        <f t="shared" si="22"/>
        <v>1</v>
      </c>
      <c r="W27" s="100">
        <f t="shared" si="23"/>
        <v>6.6449011856442808E-2</v>
      </c>
    </row>
    <row r="28" spans="1:23" ht="16.5" x14ac:dyDescent="0.3">
      <c r="A28" s="2"/>
      <c r="B28" s="105" t="s">
        <v>180</v>
      </c>
      <c r="C28" s="105">
        <f>AVERAGE(C23:C27)</f>
        <v>0.87585516335516334</v>
      </c>
      <c r="D28" s="106"/>
      <c r="E28" s="106"/>
      <c r="F28" s="107" t="s">
        <v>248</v>
      </c>
      <c r="G28" s="107">
        <f>MAX(G24:G27)</f>
        <v>0.13045795593500797</v>
      </c>
      <c r="H28" s="2"/>
      <c r="I28" s="2"/>
      <c r="J28" s="105" t="s">
        <v>180</v>
      </c>
      <c r="K28" s="105">
        <f>AVERAGE(K23:K27)</f>
        <v>0.76202279202279199</v>
      </c>
      <c r="L28" s="106"/>
      <c r="M28" s="106"/>
      <c r="N28" s="107" t="s">
        <v>248</v>
      </c>
      <c r="O28" s="107">
        <f>MAX(O24:O27)</f>
        <v>0.18670381345698847</v>
      </c>
      <c r="P28" s="2"/>
      <c r="Q28" s="2"/>
      <c r="R28" s="105" t="s">
        <v>180</v>
      </c>
      <c r="S28" s="105">
        <f>AVERAGE(S23:S27)</f>
        <v>0.57369787619787616</v>
      </c>
      <c r="T28" s="106"/>
      <c r="U28" s="106"/>
      <c r="V28" s="107" t="s">
        <v>248</v>
      </c>
      <c r="W28" s="107">
        <f>MAX(W24:W27)</f>
        <v>0.28203839864769065</v>
      </c>
    </row>
    <row r="29" spans="1:23" ht="16.5" x14ac:dyDescent="0.3">
      <c r="A29" s="2"/>
      <c r="B29" s="109" t="s">
        <v>106</v>
      </c>
      <c r="C29" s="109">
        <f>STDEV(C23:C27)</f>
        <v>4.90179448871833E-2</v>
      </c>
      <c r="D29" s="106"/>
      <c r="E29" s="106"/>
      <c r="F29" s="31" t="s">
        <v>249</v>
      </c>
      <c r="G29" s="31">
        <f>G14</f>
        <v>0.39623124561296275</v>
      </c>
      <c r="H29" s="2"/>
      <c r="I29" s="2"/>
      <c r="J29" s="109" t="s">
        <v>106</v>
      </c>
      <c r="K29" s="109">
        <f>STDEV(K23:K27)</f>
        <v>5.3237595653138174E-2</v>
      </c>
      <c r="L29" s="106"/>
      <c r="M29" s="106"/>
      <c r="N29" s="31" t="s">
        <v>249</v>
      </c>
      <c r="O29" s="31">
        <f>G14</f>
        <v>0.39623124561296275</v>
      </c>
      <c r="P29" s="2"/>
      <c r="Q29" s="2"/>
      <c r="R29" s="109" t="s">
        <v>106</v>
      </c>
      <c r="S29" s="109">
        <f>STDEV(S23:S27)</f>
        <v>5.8168021754326622E-2</v>
      </c>
      <c r="T29" s="106"/>
      <c r="U29" s="106"/>
      <c r="V29" s="31" t="s">
        <v>249</v>
      </c>
      <c r="W29" s="31">
        <f>G14</f>
        <v>0.39623124561296275</v>
      </c>
    </row>
    <row r="30" spans="1:23" x14ac:dyDescent="0.25">
      <c r="B30" s="475" t="s">
        <v>251</v>
      </c>
      <c r="C30" s="475"/>
      <c r="D30" s="475"/>
      <c r="E30" s="475"/>
      <c r="F30" s="475"/>
      <c r="G30" s="475"/>
      <c r="J30" s="475" t="s">
        <v>251</v>
      </c>
      <c r="K30" s="475"/>
      <c r="L30" s="475"/>
      <c r="M30" s="475"/>
      <c r="N30" s="475"/>
      <c r="O30" s="475"/>
      <c r="R30" s="475" t="s">
        <v>251</v>
      </c>
      <c r="S30" s="475"/>
      <c r="T30" s="475"/>
      <c r="U30" s="475"/>
      <c r="V30" s="475"/>
      <c r="W30" s="475"/>
    </row>
    <row r="31" spans="1:23" ht="80.25" customHeight="1" x14ac:dyDescent="0.25">
      <c r="B31" s="476" t="s">
        <v>256</v>
      </c>
      <c r="C31" s="476"/>
      <c r="D31" s="476"/>
      <c r="E31" s="476"/>
      <c r="F31" s="476"/>
      <c r="G31" s="2"/>
      <c r="J31" s="476" t="s">
        <v>255</v>
      </c>
      <c r="K31" s="476"/>
      <c r="L31" s="476"/>
      <c r="M31" s="476"/>
      <c r="N31" s="476"/>
      <c r="O31" s="2"/>
      <c r="R31" s="476" t="s">
        <v>254</v>
      </c>
      <c r="S31" s="476"/>
      <c r="T31" s="476"/>
      <c r="U31" s="476"/>
      <c r="V31" s="476"/>
      <c r="W31" s="2"/>
    </row>
  </sheetData>
  <mergeCells count="24">
    <mergeCell ref="B31:F31"/>
    <mergeCell ref="J31:N31"/>
    <mergeCell ref="R31:V31"/>
    <mergeCell ref="J16:N16"/>
    <mergeCell ref="R16:V16"/>
    <mergeCell ref="B30:G30"/>
    <mergeCell ref="J30:O30"/>
    <mergeCell ref="R30:W30"/>
    <mergeCell ref="B18:F18"/>
    <mergeCell ref="J18:N18"/>
    <mergeCell ref="R18:V18"/>
    <mergeCell ref="B19:G20"/>
    <mergeCell ref="J19:O20"/>
    <mergeCell ref="R19:W20"/>
    <mergeCell ref="B15:G15"/>
    <mergeCell ref="J15:O15"/>
    <mergeCell ref="R15:W15"/>
    <mergeCell ref="B16:F16"/>
    <mergeCell ref="B3:F3"/>
    <mergeCell ref="J3:N3"/>
    <mergeCell ref="R3:V3"/>
    <mergeCell ref="B4:G5"/>
    <mergeCell ref="J4:O5"/>
    <mergeCell ref="R4:W5"/>
  </mergeCells>
  <pageMargins left="1.1023622047244095" right="0.70866141732283472" top="0.94488188976377963" bottom="0.74803149606299213" header="0.31496062992125984" footer="0.31496062992125984"/>
  <pageSetup orientation="portrait" horizontalDpi="4294967293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opLeftCell="A4" workbookViewId="0">
      <selection sqref="A1:N29"/>
    </sheetView>
  </sheetViews>
  <sheetFormatPr defaultRowHeight="15" x14ac:dyDescent="0.25"/>
  <cols>
    <col min="1" max="1" width="9.140625" style="2"/>
    <col min="2" max="2" width="4.5703125" style="2" customWidth="1"/>
    <col min="3" max="6" width="7.5703125" style="2" customWidth="1"/>
    <col min="7" max="9" width="2" style="2" customWidth="1"/>
    <col min="10" max="10" width="21.5703125" style="2" customWidth="1"/>
    <col min="11" max="11" width="9.140625" style="2"/>
    <col min="12" max="14" width="8.140625" style="2" customWidth="1"/>
    <col min="15" max="16384" width="9.140625" style="2"/>
  </cols>
  <sheetData>
    <row r="1" spans="1:14" x14ac:dyDescent="0.25">
      <c r="A1" s="2" t="s">
        <v>388</v>
      </c>
    </row>
    <row r="3" spans="1:14" x14ac:dyDescent="0.25">
      <c r="A3" s="481" t="s">
        <v>222</v>
      </c>
      <c r="B3" s="481"/>
      <c r="C3" s="481"/>
      <c r="D3" s="481"/>
      <c r="E3" s="481"/>
      <c r="F3" s="481"/>
      <c r="J3" s="491" t="s">
        <v>230</v>
      </c>
      <c r="K3" s="491"/>
      <c r="L3" s="491"/>
      <c r="M3" s="491"/>
      <c r="N3" s="491"/>
    </row>
    <row r="4" spans="1:14" x14ac:dyDescent="0.25">
      <c r="A4" s="247" t="s">
        <v>223</v>
      </c>
      <c r="B4" s="247" t="s">
        <v>224</v>
      </c>
      <c r="C4" s="482" t="s">
        <v>73</v>
      </c>
      <c r="D4" s="483"/>
      <c r="E4" s="482" t="s">
        <v>90</v>
      </c>
      <c r="F4" s="483"/>
      <c r="J4" s="484" t="s">
        <v>230</v>
      </c>
      <c r="K4" s="484" t="s">
        <v>231</v>
      </c>
      <c r="L4" s="494"/>
      <c r="M4" s="495"/>
      <c r="N4" s="496"/>
    </row>
    <row r="5" spans="1:14" ht="18.75" x14ac:dyDescent="0.3">
      <c r="A5" s="174" t="s">
        <v>225</v>
      </c>
      <c r="B5" s="174"/>
      <c r="C5" s="248" t="s">
        <v>403</v>
      </c>
      <c r="D5" s="248" t="s">
        <v>404</v>
      </c>
      <c r="E5" s="248" t="s">
        <v>405</v>
      </c>
      <c r="F5" s="248" t="s">
        <v>406</v>
      </c>
      <c r="J5" s="492"/>
      <c r="K5" s="492"/>
      <c r="L5" s="497" t="s">
        <v>73</v>
      </c>
      <c r="M5" s="497" t="s">
        <v>232</v>
      </c>
      <c r="N5" s="484" t="s">
        <v>207</v>
      </c>
    </row>
    <row r="6" spans="1:14" x14ac:dyDescent="0.25">
      <c r="A6" s="484" t="s">
        <v>228</v>
      </c>
      <c r="B6" s="249">
        <v>1</v>
      </c>
      <c r="C6" s="250">
        <v>0.30705960705960711</v>
      </c>
      <c r="D6" s="251">
        <v>9.4285602287600315E-2</v>
      </c>
      <c r="E6" s="250">
        <v>0.43262755762755767</v>
      </c>
      <c r="F6" s="252">
        <v>0.18716660361878573</v>
      </c>
      <c r="J6" s="493"/>
      <c r="K6" s="493"/>
      <c r="L6" s="498"/>
      <c r="M6" s="498"/>
      <c r="N6" s="486"/>
    </row>
    <row r="7" spans="1:14" x14ac:dyDescent="0.25">
      <c r="A7" s="485"/>
      <c r="B7" s="249">
        <v>2</v>
      </c>
      <c r="C7" s="250">
        <v>0.31114718614718617</v>
      </c>
      <c r="D7" s="251">
        <v>9.6812571447311729E-2</v>
      </c>
      <c r="E7" s="250">
        <v>0.44286731786731792</v>
      </c>
      <c r="F7" s="251">
        <v>0.19613146123499201</v>
      </c>
      <c r="J7" s="249"/>
      <c r="K7" s="253" t="s">
        <v>25</v>
      </c>
      <c r="L7" s="254">
        <v>5</v>
      </c>
      <c r="M7" s="255">
        <v>5</v>
      </c>
      <c r="N7" s="256">
        <v>10</v>
      </c>
    </row>
    <row r="8" spans="1:14" x14ac:dyDescent="0.25">
      <c r="A8" s="485"/>
      <c r="B8" s="249">
        <v>3</v>
      </c>
      <c r="C8" s="250">
        <v>0.23839678839678835</v>
      </c>
      <c r="D8" s="251">
        <v>5.6833028717903078E-2</v>
      </c>
      <c r="E8" s="250">
        <v>0.35392061642061656</v>
      </c>
      <c r="F8" s="251">
        <v>0.12525980272754919</v>
      </c>
      <c r="J8" s="249" t="s">
        <v>107</v>
      </c>
      <c r="K8" s="253" t="s">
        <v>24</v>
      </c>
      <c r="L8" s="257">
        <v>1.2708458208458207</v>
      </c>
      <c r="M8" s="258">
        <v>2.0613923113923116</v>
      </c>
      <c r="N8" s="259">
        <v>3.3322381322381323</v>
      </c>
    </row>
    <row r="9" spans="1:14" ht="18" x14ac:dyDescent="0.25">
      <c r="A9" s="485"/>
      <c r="B9" s="249">
        <v>4</v>
      </c>
      <c r="C9" s="250">
        <v>0.19044289044289042</v>
      </c>
      <c r="D9" s="251">
        <v>3.6268494520242764E-2</v>
      </c>
      <c r="E9" s="250">
        <v>0.43808922558922558</v>
      </c>
      <c r="F9" s="251">
        <v>0.19192216957736738</v>
      </c>
      <c r="J9" s="249"/>
      <c r="K9" s="253" t="s">
        <v>407</v>
      </c>
      <c r="L9" s="257">
        <v>0.33428584549607043</v>
      </c>
      <c r="M9" s="258">
        <v>0.85562747377725235</v>
      </c>
      <c r="N9" s="259">
        <v>1.1899133192733227</v>
      </c>
    </row>
    <row r="10" spans="1:14" x14ac:dyDescent="0.25">
      <c r="A10" s="486"/>
      <c r="B10" s="249">
        <v>5</v>
      </c>
      <c r="C10" s="250">
        <v>0.2237993487993486</v>
      </c>
      <c r="D10" s="251">
        <v>5.0086148523012491E-2</v>
      </c>
      <c r="E10" s="250">
        <v>0.39388759388759381</v>
      </c>
      <c r="F10" s="251">
        <v>0.15514743661855804</v>
      </c>
      <c r="J10" s="174"/>
      <c r="K10" s="260" t="s">
        <v>3</v>
      </c>
      <c r="L10" s="261">
        <v>4.7488999618465109E-2</v>
      </c>
      <c r="M10" s="262">
        <v>3.3940599534436663E-2</v>
      </c>
      <c r="N10" s="263">
        <v>4.0714799576450883E-2</v>
      </c>
    </row>
    <row r="11" spans="1:14" x14ac:dyDescent="0.25">
      <c r="A11" s="487" t="s">
        <v>129</v>
      </c>
      <c r="B11" s="488"/>
      <c r="C11" s="252">
        <v>1.2708458208458207</v>
      </c>
      <c r="D11" s="252">
        <v>0.33428584549607043</v>
      </c>
      <c r="E11" s="252">
        <v>2.0613923113923116</v>
      </c>
      <c r="F11" s="252">
        <v>0.85562747377725235</v>
      </c>
      <c r="J11" s="249"/>
      <c r="K11" s="253" t="s">
        <v>25</v>
      </c>
      <c r="L11" s="254">
        <v>5</v>
      </c>
      <c r="M11" s="255">
        <v>5</v>
      </c>
      <c r="N11" s="256">
        <v>10</v>
      </c>
    </row>
    <row r="12" spans="1:14" x14ac:dyDescent="0.25">
      <c r="A12" s="479" t="s">
        <v>226</v>
      </c>
      <c r="B12" s="480"/>
      <c r="C12" s="251">
        <v>0.25416916416916413</v>
      </c>
      <c r="D12" s="251"/>
      <c r="E12" s="251">
        <v>0.41227846227846232</v>
      </c>
      <c r="F12" s="251"/>
      <c r="J12" s="249" t="s">
        <v>179</v>
      </c>
      <c r="K12" s="253" t="s">
        <v>24</v>
      </c>
      <c r="L12" s="257">
        <v>1.1463083213083216</v>
      </c>
      <c r="M12" s="258">
        <v>1.7179972804972807</v>
      </c>
      <c r="N12" s="259">
        <v>2.8643056018056026</v>
      </c>
    </row>
    <row r="13" spans="1:14" ht="18" x14ac:dyDescent="0.25">
      <c r="A13" s="489" t="s">
        <v>106</v>
      </c>
      <c r="B13" s="490"/>
      <c r="C13" s="264">
        <v>4.7488999618465109E-2</v>
      </c>
      <c r="D13" s="264"/>
      <c r="E13" s="264">
        <v>3.3940599534436663E-2</v>
      </c>
      <c r="F13" s="265"/>
      <c r="J13" s="249"/>
      <c r="K13" s="253" t="s">
        <v>407</v>
      </c>
      <c r="L13" s="257">
        <v>0.26323227650269831</v>
      </c>
      <c r="M13" s="258">
        <v>0.5989337104378949</v>
      </c>
      <c r="N13" s="259">
        <v>0.86216598694059321</v>
      </c>
    </row>
    <row r="14" spans="1:14" x14ac:dyDescent="0.25">
      <c r="A14" s="484" t="s">
        <v>227</v>
      </c>
      <c r="B14" s="249">
        <v>1</v>
      </c>
      <c r="C14" s="266">
        <v>0.22862554112554123</v>
      </c>
      <c r="D14" s="252">
        <v>5.2269638054946548E-2</v>
      </c>
      <c r="E14" s="266">
        <v>0.39837153587153584</v>
      </c>
      <c r="F14" s="252">
        <v>0.15869988059264636</v>
      </c>
      <c r="J14" s="174"/>
      <c r="K14" s="260" t="s">
        <v>3</v>
      </c>
      <c r="L14" s="261">
        <v>0.22432659932659937</v>
      </c>
      <c r="M14" s="262">
        <v>0.36852499352499357</v>
      </c>
      <c r="N14" s="263">
        <v>0.29642579642579647</v>
      </c>
    </row>
    <row r="15" spans="1:14" x14ac:dyDescent="0.25">
      <c r="A15" s="485"/>
      <c r="B15" s="249">
        <v>2</v>
      </c>
      <c r="C15" s="365">
        <v>0.22308201058201055</v>
      </c>
      <c r="D15" s="251">
        <v>4.9765583445312268E-2</v>
      </c>
      <c r="E15" s="365">
        <v>0.35695091945091939</v>
      </c>
      <c r="F15" s="251">
        <v>0.12741395889685675</v>
      </c>
      <c r="J15" s="249"/>
      <c r="K15" s="253" t="s">
        <v>25</v>
      </c>
      <c r="L15" s="267">
        <v>5</v>
      </c>
      <c r="M15" s="255">
        <v>5</v>
      </c>
      <c r="N15" s="256">
        <v>10</v>
      </c>
    </row>
    <row r="16" spans="1:14" x14ac:dyDescent="0.25">
      <c r="A16" s="485"/>
      <c r="B16" s="249">
        <v>3</v>
      </c>
      <c r="C16" s="365">
        <v>0.24729714729714741</v>
      </c>
      <c r="D16" s="251">
        <v>6.1155879061307025E-2</v>
      </c>
      <c r="E16" s="365">
        <v>0.31292087542087549</v>
      </c>
      <c r="F16" s="251">
        <v>9.7919474274167084E-2</v>
      </c>
      <c r="J16" s="249" t="s">
        <v>111</v>
      </c>
      <c r="K16" s="253" t="s">
        <v>24</v>
      </c>
      <c r="L16" s="257">
        <v>1.1366341991341993</v>
      </c>
      <c r="M16" s="258">
        <v>1.0112683612683611</v>
      </c>
      <c r="N16" s="259">
        <v>2.1479025604025601</v>
      </c>
    </row>
    <row r="17" spans="1:14" ht="18" x14ac:dyDescent="0.25">
      <c r="A17" s="485"/>
      <c r="B17" s="249">
        <v>4</v>
      </c>
      <c r="C17" s="365">
        <v>0.22432659932659937</v>
      </c>
      <c r="D17" s="251">
        <v>5.0322423165436656E-2</v>
      </c>
      <c r="E17" s="365">
        <v>0.36852499352499357</v>
      </c>
      <c r="F17" s="251">
        <v>0.13581067085259654</v>
      </c>
      <c r="J17" s="249"/>
      <c r="K17" s="253" t="s">
        <v>407</v>
      </c>
      <c r="L17" s="257">
        <v>0.26324660195804683</v>
      </c>
      <c r="M17" s="258">
        <v>0.21657720998490179</v>
      </c>
      <c r="N17" s="259">
        <v>0.47982381194294865</v>
      </c>
    </row>
    <row r="18" spans="1:14" x14ac:dyDescent="0.25">
      <c r="A18" s="486"/>
      <c r="B18" s="249">
        <v>5</v>
      </c>
      <c r="C18" s="265">
        <v>0.22297702297702293</v>
      </c>
      <c r="D18" s="264">
        <v>4.9718752775695811E-2</v>
      </c>
      <c r="E18" s="265">
        <v>0.28122895622895622</v>
      </c>
      <c r="F18" s="264">
        <v>7.9089725821628168E-2</v>
      </c>
      <c r="J18" s="249"/>
      <c r="K18" s="268" t="s">
        <v>3</v>
      </c>
      <c r="L18" s="269">
        <v>0.21682900432900443</v>
      </c>
      <c r="M18" s="270">
        <v>0.20323565323565324</v>
      </c>
      <c r="N18" s="271">
        <v>0.21003232878232883</v>
      </c>
    </row>
    <row r="19" spans="1:14" x14ac:dyDescent="0.25">
      <c r="A19" s="487" t="s">
        <v>129</v>
      </c>
      <c r="B19" s="488"/>
      <c r="C19" s="252">
        <v>1.1463083213083216</v>
      </c>
      <c r="D19" s="252">
        <v>0.26323227650269831</v>
      </c>
      <c r="E19" s="252">
        <v>1.7179972804972807</v>
      </c>
      <c r="F19" s="252">
        <v>0.5989337104378949</v>
      </c>
      <c r="J19" s="247"/>
      <c r="K19" s="272" t="s">
        <v>25</v>
      </c>
      <c r="L19" s="273">
        <v>15</v>
      </c>
      <c r="M19" s="273">
        <v>15</v>
      </c>
      <c r="N19" s="273">
        <v>30</v>
      </c>
    </row>
    <row r="20" spans="1:14" x14ac:dyDescent="0.25">
      <c r="A20" s="479" t="s">
        <v>226</v>
      </c>
      <c r="B20" s="480"/>
      <c r="C20" s="251">
        <v>0.22926166426166433</v>
      </c>
      <c r="D20" s="251"/>
      <c r="E20" s="251">
        <v>0.34359945609945614</v>
      </c>
      <c r="F20" s="251"/>
      <c r="J20" s="249" t="s">
        <v>207</v>
      </c>
      <c r="K20" s="253" t="s">
        <v>24</v>
      </c>
      <c r="L20" s="257">
        <v>2.4074800199800199</v>
      </c>
      <c r="M20" s="257">
        <v>3.0726606726606729</v>
      </c>
      <c r="N20" s="257">
        <v>5.4801406926406919</v>
      </c>
    </row>
    <row r="21" spans="1:14" ht="18" x14ac:dyDescent="0.25">
      <c r="A21" s="489" t="s">
        <v>106</v>
      </c>
      <c r="B21" s="490"/>
      <c r="C21" s="264">
        <v>9.249032409478242E-3</v>
      </c>
      <c r="D21" s="264"/>
      <c r="E21" s="264">
        <v>4.1547031852310401E-2</v>
      </c>
      <c r="F21" s="265"/>
      <c r="J21" s="249"/>
      <c r="K21" s="253" t="s">
        <v>407</v>
      </c>
      <c r="L21" s="257">
        <v>0.59753244745411727</v>
      </c>
      <c r="M21" s="257">
        <v>1.0722046837621542</v>
      </c>
      <c r="N21" s="257">
        <v>1.6697371312162712</v>
      </c>
    </row>
    <row r="22" spans="1:14" x14ac:dyDescent="0.25">
      <c r="A22" s="484" t="s">
        <v>229</v>
      </c>
      <c r="B22" s="249">
        <v>1</v>
      </c>
      <c r="C22" s="266">
        <v>0.21682900432900443</v>
      </c>
      <c r="D22" s="252">
        <v>4.701481711830742E-2</v>
      </c>
      <c r="E22" s="266">
        <v>0.20323565323565324</v>
      </c>
      <c r="F22" s="252">
        <v>4.1304730746122689E-2</v>
      </c>
      <c r="J22" s="174"/>
      <c r="K22" s="260" t="s">
        <v>3</v>
      </c>
      <c r="L22" s="261">
        <v>0.13215900197373476</v>
      </c>
      <c r="M22" s="261">
        <v>0.11858812638504496</v>
      </c>
      <c r="N22" s="263">
        <v>0.12537356417938986</v>
      </c>
    </row>
    <row r="23" spans="1:14" x14ac:dyDescent="0.25">
      <c r="A23" s="485"/>
      <c r="B23" s="249">
        <v>2</v>
      </c>
      <c r="C23" s="365">
        <v>0.20043891293891297</v>
      </c>
      <c r="D23" s="251">
        <v>4.0175757820133134E-2</v>
      </c>
      <c r="E23" s="365">
        <v>0.20794853294853288</v>
      </c>
      <c r="F23" s="251">
        <v>4.3242592355447064E-2</v>
      </c>
    </row>
    <row r="24" spans="1:14" x14ac:dyDescent="0.25">
      <c r="A24" s="485"/>
      <c r="B24" s="249">
        <v>3</v>
      </c>
      <c r="C24" s="365">
        <v>0.25410052910052905</v>
      </c>
      <c r="D24" s="251">
        <v>6.4567078889168808E-2</v>
      </c>
      <c r="E24" s="365">
        <v>0.11994348244348241</v>
      </c>
      <c r="F24" s="251">
        <v>1.4386438980669972E-2</v>
      </c>
    </row>
    <row r="25" spans="1:14" x14ac:dyDescent="0.25">
      <c r="A25" s="485"/>
      <c r="B25" s="249">
        <v>4</v>
      </c>
      <c r="C25" s="365">
        <v>0.27296176046176046</v>
      </c>
      <c r="D25" s="251">
        <v>7.450812267438349E-2</v>
      </c>
      <c r="E25" s="365">
        <v>0.20560365560365557</v>
      </c>
      <c r="F25" s="251">
        <v>4.2272863197586608E-2</v>
      </c>
    </row>
    <row r="26" spans="1:14" x14ac:dyDescent="0.25">
      <c r="A26" s="486"/>
      <c r="B26" s="249">
        <v>5</v>
      </c>
      <c r="C26" s="265">
        <v>0.19230399230399237</v>
      </c>
      <c r="D26" s="264">
        <v>3.6980825456053953E-2</v>
      </c>
      <c r="E26" s="265">
        <v>0.27453703703703702</v>
      </c>
      <c r="F26" s="264">
        <v>7.5370584705075433E-2</v>
      </c>
    </row>
    <row r="27" spans="1:14" x14ac:dyDescent="0.25">
      <c r="A27" s="487" t="s">
        <v>129</v>
      </c>
      <c r="B27" s="488"/>
      <c r="C27" s="252">
        <v>1.1366341991341993</v>
      </c>
      <c r="D27" s="252">
        <v>0.26324660195804683</v>
      </c>
      <c r="E27" s="252">
        <v>1.0112683612683611</v>
      </c>
      <c r="F27" s="252">
        <v>0.21657720998490179</v>
      </c>
    </row>
    <row r="28" spans="1:14" x14ac:dyDescent="0.25">
      <c r="A28" s="479" t="s">
        <v>226</v>
      </c>
      <c r="B28" s="480"/>
      <c r="C28" s="251">
        <v>0.22732683982683985</v>
      </c>
      <c r="D28" s="251"/>
      <c r="E28" s="251">
        <v>0.20225367225367222</v>
      </c>
      <c r="F28" s="251"/>
    </row>
    <row r="29" spans="1:14" x14ac:dyDescent="0.25">
      <c r="A29" s="489" t="s">
        <v>106</v>
      </c>
      <c r="B29" s="490"/>
      <c r="C29" s="264">
        <v>3.1174160549270098E-2</v>
      </c>
      <c r="D29" s="264"/>
      <c r="E29" s="264">
        <v>4.9080485499682053E-2</v>
      </c>
      <c r="F29" s="265"/>
    </row>
  </sheetData>
  <mergeCells count="22">
    <mergeCell ref="A27:B27"/>
    <mergeCell ref="A28:B28"/>
    <mergeCell ref="A29:B29"/>
    <mergeCell ref="J3:N3"/>
    <mergeCell ref="J4:J6"/>
    <mergeCell ref="K4:K6"/>
    <mergeCell ref="L4:N4"/>
    <mergeCell ref="L5:L6"/>
    <mergeCell ref="M5:M6"/>
    <mergeCell ref="N5:N6"/>
    <mergeCell ref="A13:B13"/>
    <mergeCell ref="A14:A18"/>
    <mergeCell ref="A19:B19"/>
    <mergeCell ref="A20:B20"/>
    <mergeCell ref="A21:B21"/>
    <mergeCell ref="A22:A26"/>
    <mergeCell ref="A12:B12"/>
    <mergeCell ref="A3:F3"/>
    <mergeCell ref="C4:D4"/>
    <mergeCell ref="E4:F4"/>
    <mergeCell ref="A6:A10"/>
    <mergeCell ref="A11:B11"/>
  </mergeCells>
  <pageMargins left="1.1023622047244095" right="0.70866141732283472" top="0.94488188976377963" bottom="0.74803149606299213" header="0.31496062992125984" footer="0.31496062992125984"/>
  <pageSetup paperSize="9" orientation="landscape" horizontalDpi="4294967293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2"/>
  <sheetViews>
    <sheetView topLeftCell="A22" workbookViewId="0">
      <selection sqref="A1:Z32"/>
    </sheetView>
  </sheetViews>
  <sheetFormatPr defaultRowHeight="15" x14ac:dyDescent="0.25"/>
  <cols>
    <col min="1" max="1" width="6.5703125" style="2" customWidth="1"/>
    <col min="2" max="2" width="3.7109375" style="2" customWidth="1"/>
    <col min="3" max="3" width="1.85546875" style="2" customWidth="1"/>
    <col min="4" max="4" width="8.7109375" style="2" customWidth="1"/>
    <col min="5" max="5" width="2.5703125" style="2" customWidth="1"/>
    <col min="6" max="6" width="6.140625" style="2" customWidth="1"/>
    <col min="7" max="7" width="0.7109375" style="2" customWidth="1"/>
    <col min="8" max="8" width="2" style="2" customWidth="1"/>
    <col min="9" max="9" width="8.7109375" style="2" customWidth="1"/>
    <col min="10" max="10" width="3.7109375" style="2" customWidth="1"/>
    <col min="11" max="11" width="2.28515625" style="2" customWidth="1"/>
    <col min="12" max="12" width="2.140625" style="2" customWidth="1"/>
    <col min="13" max="13" width="8.7109375" style="2" customWidth="1"/>
    <col min="14" max="14" width="3.7109375" style="2" customWidth="1"/>
    <col min="15" max="15" width="2" style="2" customWidth="1"/>
    <col min="16" max="16" width="1.5703125" style="2" customWidth="1"/>
    <col min="17" max="17" width="8.7109375" style="2" customWidth="1"/>
    <col min="18" max="18" width="2.7109375" style="2" customWidth="1"/>
    <col min="19" max="19" width="2.28515625" style="2" customWidth="1"/>
    <col min="20" max="20" width="1.140625" style="2" customWidth="1"/>
    <col min="21" max="21" width="7.85546875" style="2" customWidth="1"/>
    <col min="22" max="22" width="3" style="2" customWidth="1"/>
    <col min="23" max="24" width="1.5703125" style="2" customWidth="1"/>
    <col min="25" max="25" width="7.42578125" style="2" customWidth="1"/>
    <col min="26" max="26" width="3.7109375" style="2" customWidth="1"/>
    <col min="27" max="16384" width="9.140625" style="2"/>
  </cols>
  <sheetData>
    <row r="1" spans="1:26" x14ac:dyDescent="0.25">
      <c r="A1" s="2" t="s">
        <v>389</v>
      </c>
    </row>
    <row r="3" spans="1:26" x14ac:dyDescent="0.25">
      <c r="A3" s="520" t="s">
        <v>257</v>
      </c>
      <c r="B3" s="520"/>
      <c r="C3" s="520"/>
      <c r="D3" s="520"/>
      <c r="E3" s="520"/>
      <c r="F3" s="520"/>
      <c r="G3" s="520"/>
      <c r="H3" s="520"/>
      <c r="I3" s="520"/>
      <c r="J3" s="520"/>
      <c r="K3" s="520"/>
      <c r="L3" s="520"/>
    </row>
    <row r="4" spans="1:26" ht="18" x14ac:dyDescent="0.25">
      <c r="A4" s="178" t="s">
        <v>258</v>
      </c>
      <c r="B4" s="178" t="s">
        <v>259</v>
      </c>
      <c r="C4" s="512" t="s">
        <v>260</v>
      </c>
      <c r="D4" s="512"/>
      <c r="E4" s="512" t="s">
        <v>408</v>
      </c>
      <c r="F4" s="512"/>
      <c r="G4" s="512"/>
      <c r="H4" s="512" t="s">
        <v>409</v>
      </c>
      <c r="I4" s="512"/>
      <c r="J4" s="521" t="s">
        <v>410</v>
      </c>
      <c r="K4" s="522"/>
      <c r="L4" s="523"/>
    </row>
    <row r="5" spans="1:26" x14ac:dyDescent="0.25">
      <c r="A5" s="247">
        <v>1</v>
      </c>
      <c r="B5" s="247">
        <f>'[1]Rekap Data (2)'!Q10-1</f>
        <v>4</v>
      </c>
      <c r="C5" s="519">
        <f>1/B5</f>
        <v>0.25</v>
      </c>
      <c r="D5" s="519"/>
      <c r="E5" s="507">
        <v>4.7488999618465109E-2</v>
      </c>
      <c r="F5" s="507"/>
      <c r="G5" s="507"/>
      <c r="H5" s="508">
        <f>LOG(E5)</f>
        <v>-1.3234069789704441</v>
      </c>
      <c r="I5" s="508"/>
      <c r="J5" s="509">
        <f>H5*B5</f>
        <v>-5.2936279158817765</v>
      </c>
      <c r="K5" s="510"/>
      <c r="L5" s="511"/>
    </row>
    <row r="6" spans="1:26" x14ac:dyDescent="0.25">
      <c r="A6" s="178">
        <v>2</v>
      </c>
      <c r="B6" s="178">
        <f>B5</f>
        <v>4</v>
      </c>
      <c r="C6" s="506">
        <f>1/B6</f>
        <v>0.25</v>
      </c>
      <c r="D6" s="506"/>
      <c r="E6" s="507">
        <v>3.3940599534436663E-2</v>
      </c>
      <c r="F6" s="507"/>
      <c r="G6" s="507"/>
      <c r="H6" s="508">
        <f t="shared" ref="H6:H10" si="0">LOG(E6)</f>
        <v>-1.4692804904745043</v>
      </c>
      <c r="I6" s="508"/>
      <c r="J6" s="509">
        <f t="shared" ref="J6:J10" si="1">H6*B6</f>
        <v>-5.8771219618980171</v>
      </c>
      <c r="K6" s="510"/>
      <c r="L6" s="511"/>
    </row>
    <row r="7" spans="1:26" x14ac:dyDescent="0.25">
      <c r="A7" s="178">
        <v>3</v>
      </c>
      <c r="B7" s="178">
        <f>B6</f>
        <v>4</v>
      </c>
      <c r="C7" s="506">
        <f>1/B7</f>
        <v>0.25</v>
      </c>
      <c r="D7" s="506"/>
      <c r="E7" s="507">
        <v>9.249032409478242E-3</v>
      </c>
      <c r="F7" s="507"/>
      <c r="G7" s="507"/>
      <c r="H7" s="508">
        <f t="shared" si="0"/>
        <v>-2.0339036987425092</v>
      </c>
      <c r="I7" s="508"/>
      <c r="J7" s="509">
        <f t="shared" si="1"/>
        <v>-8.1356147949700368</v>
      </c>
      <c r="K7" s="510"/>
      <c r="L7" s="511"/>
    </row>
    <row r="8" spans="1:26" x14ac:dyDescent="0.25">
      <c r="A8" s="178">
        <v>4</v>
      </c>
      <c r="B8" s="178">
        <f>B7</f>
        <v>4</v>
      </c>
      <c r="C8" s="506">
        <f>1/B8</f>
        <v>0.25</v>
      </c>
      <c r="D8" s="506"/>
      <c r="E8" s="507">
        <v>4.1547031852310401E-2</v>
      </c>
      <c r="F8" s="507"/>
      <c r="G8" s="507"/>
      <c r="H8" s="508">
        <f t="shared" si="0"/>
        <v>-1.3814599970593473</v>
      </c>
      <c r="I8" s="508"/>
      <c r="J8" s="509">
        <f t="shared" si="1"/>
        <v>-5.5258399882373892</v>
      </c>
      <c r="K8" s="510"/>
      <c r="L8" s="511"/>
    </row>
    <row r="9" spans="1:26" x14ac:dyDescent="0.25">
      <c r="A9" s="178">
        <v>5</v>
      </c>
      <c r="B9" s="178">
        <f t="shared" ref="B9:B10" si="2">B8</f>
        <v>4</v>
      </c>
      <c r="C9" s="506">
        <f t="shared" ref="C9:C10" si="3">1/B9</f>
        <v>0.25</v>
      </c>
      <c r="D9" s="506"/>
      <c r="E9" s="507">
        <v>3.1174160549270098E-2</v>
      </c>
      <c r="F9" s="507"/>
      <c r="G9" s="507"/>
      <c r="H9" s="508">
        <f t="shared" si="0"/>
        <v>-1.5062052322753474</v>
      </c>
      <c r="I9" s="508"/>
      <c r="J9" s="509">
        <f t="shared" si="1"/>
        <v>-6.0248209291013897</v>
      </c>
      <c r="K9" s="510"/>
      <c r="L9" s="511"/>
    </row>
    <row r="10" spans="1:26" x14ac:dyDescent="0.25">
      <c r="A10" s="178">
        <v>6</v>
      </c>
      <c r="B10" s="178">
        <f t="shared" si="2"/>
        <v>4</v>
      </c>
      <c r="C10" s="506">
        <f t="shared" si="3"/>
        <v>0.25</v>
      </c>
      <c r="D10" s="506"/>
      <c r="E10" s="507">
        <v>4.9080485499682053E-2</v>
      </c>
      <c r="F10" s="507"/>
      <c r="G10" s="507"/>
      <c r="H10" s="508">
        <f t="shared" si="0"/>
        <v>-1.3090911499224167</v>
      </c>
      <c r="I10" s="508"/>
      <c r="J10" s="509">
        <f t="shared" si="1"/>
        <v>-5.2363645996896668</v>
      </c>
      <c r="K10" s="510"/>
      <c r="L10" s="511"/>
    </row>
    <row r="11" spans="1:26" x14ac:dyDescent="0.25">
      <c r="A11" s="178" t="s">
        <v>129</v>
      </c>
      <c r="B11" s="178">
        <f>SUM(B5:B10)</f>
        <v>24</v>
      </c>
      <c r="C11" s="506">
        <f>SUM(C5:D8)</f>
        <v>1</v>
      </c>
      <c r="D11" s="506"/>
      <c r="E11" s="512" t="s">
        <v>193</v>
      </c>
      <c r="F11" s="512"/>
      <c r="G11" s="512"/>
      <c r="H11" s="512" t="s">
        <v>193</v>
      </c>
      <c r="I11" s="512"/>
      <c r="J11" s="513">
        <f>SUM(J5:L10)</f>
        <v>-36.093390189778276</v>
      </c>
      <c r="K11" s="514"/>
      <c r="L11" s="515"/>
    </row>
    <row r="12" spans="1:26" x14ac:dyDescent="0.25">
      <c r="A12" s="499" t="s">
        <v>261</v>
      </c>
      <c r="B12" s="499"/>
      <c r="C12" s="499"/>
      <c r="D12" s="499"/>
      <c r="E12" s="499"/>
      <c r="F12" s="499"/>
      <c r="G12" s="499"/>
      <c r="H12" s="499"/>
      <c r="I12" s="499"/>
      <c r="J12" s="499"/>
      <c r="K12" s="499"/>
      <c r="L12" s="499"/>
      <c r="M12" s="499"/>
      <c r="N12" s="499"/>
      <c r="O12" s="499"/>
      <c r="P12" s="499"/>
    </row>
    <row r="13" spans="1:26" x14ac:dyDescent="0.25">
      <c r="A13" s="274"/>
      <c r="B13" s="274"/>
      <c r="C13" s="274"/>
      <c r="D13" s="274"/>
      <c r="E13" s="274"/>
      <c r="F13" s="274"/>
      <c r="G13" s="274"/>
      <c r="H13" s="173"/>
    </row>
    <row r="14" spans="1:26" x14ac:dyDescent="0.25">
      <c r="A14" s="274"/>
      <c r="B14" s="274"/>
      <c r="C14" s="274"/>
      <c r="D14" s="274"/>
      <c r="E14" s="274"/>
      <c r="F14" s="275"/>
      <c r="G14" s="274"/>
      <c r="H14" s="173"/>
    </row>
    <row r="15" spans="1:26" ht="15.75" thickBot="1" x14ac:dyDescent="0.3">
      <c r="A15" s="516" t="s">
        <v>411</v>
      </c>
      <c r="B15" s="276">
        <f>B5</f>
        <v>4</v>
      </c>
      <c r="C15" s="276" t="s">
        <v>262</v>
      </c>
      <c r="D15" s="277">
        <f>E5</f>
        <v>4.7488999618465109E-2</v>
      </c>
      <c r="E15" s="278" t="s">
        <v>263</v>
      </c>
      <c r="F15" s="279">
        <f>B6</f>
        <v>4</v>
      </c>
      <c r="G15" s="279"/>
      <c r="H15" s="276" t="s">
        <v>262</v>
      </c>
      <c r="I15" s="277">
        <f>E6</f>
        <v>3.3940599534436663E-2</v>
      </c>
      <c r="J15" s="278" t="s">
        <v>263</v>
      </c>
      <c r="K15" s="280">
        <f>B7</f>
        <v>4</v>
      </c>
      <c r="L15" s="276" t="s">
        <v>262</v>
      </c>
      <c r="M15" s="281">
        <f>E7</f>
        <v>9.249032409478242E-3</v>
      </c>
      <c r="N15" s="278" t="s">
        <v>263</v>
      </c>
      <c r="O15" s="280">
        <f>B8</f>
        <v>4</v>
      </c>
      <c r="P15" s="276" t="s">
        <v>262</v>
      </c>
      <c r="Q15" s="281">
        <f>E8</f>
        <v>4.1547031852310401E-2</v>
      </c>
      <c r="R15" s="282" t="s">
        <v>263</v>
      </c>
      <c r="S15" s="280">
        <f>B9</f>
        <v>4</v>
      </c>
      <c r="T15" s="276" t="s">
        <v>262</v>
      </c>
      <c r="U15" s="277">
        <f>E9</f>
        <v>3.1174160549270098E-2</v>
      </c>
      <c r="V15" s="278" t="s">
        <v>263</v>
      </c>
      <c r="W15" s="280">
        <f>B10</f>
        <v>4</v>
      </c>
      <c r="X15" s="276" t="s">
        <v>262</v>
      </c>
      <c r="Y15" s="277">
        <f>E10</f>
        <v>4.9080485499682053E-2</v>
      </c>
      <c r="Z15" s="173" t="s">
        <v>45</v>
      </c>
    </row>
    <row r="16" spans="1:26" x14ac:dyDescent="0.25">
      <c r="A16" s="516"/>
      <c r="B16" s="517" t="s">
        <v>264</v>
      </c>
      <c r="C16" s="517"/>
      <c r="D16" s="517"/>
      <c r="E16" s="517"/>
      <c r="F16" s="517"/>
      <c r="G16" s="517"/>
      <c r="H16" s="517"/>
      <c r="I16" s="517"/>
      <c r="J16" s="517"/>
      <c r="K16" s="517"/>
      <c r="L16" s="517"/>
      <c r="M16" s="517"/>
      <c r="N16" s="517"/>
      <c r="O16" s="517"/>
      <c r="P16" s="517"/>
      <c r="Q16" s="517"/>
      <c r="R16" s="517"/>
      <c r="S16" s="517"/>
      <c r="T16" s="517"/>
      <c r="U16" s="517"/>
      <c r="V16" s="517"/>
      <c r="W16" s="517"/>
      <c r="X16" s="517"/>
      <c r="Y16" s="517"/>
    </row>
    <row r="17" spans="1:25" x14ac:dyDescent="0.25">
      <c r="A17" s="516"/>
      <c r="B17" s="173"/>
      <c r="C17" s="274"/>
      <c r="D17" s="283"/>
      <c r="E17" s="274"/>
      <c r="F17" s="274"/>
      <c r="G17" s="283"/>
      <c r="H17" s="283"/>
      <c r="I17" s="283"/>
      <c r="J17" s="284"/>
    </row>
    <row r="18" spans="1:25" x14ac:dyDescent="0.25">
      <c r="A18" s="173"/>
      <c r="B18" s="173"/>
      <c r="C18" s="173"/>
      <c r="D18" s="173"/>
      <c r="E18" s="173"/>
      <c r="F18" s="173"/>
      <c r="G18" s="173"/>
      <c r="H18" s="173"/>
    </row>
    <row r="19" spans="1:25" x14ac:dyDescent="0.25">
      <c r="A19" s="285" t="s">
        <v>190</v>
      </c>
      <c r="B19" s="518">
        <f>(B15*D15)+(F15*I15)+(K15*M15)+(O15*Q15)+(S15*U15)+(W15*Y15)</f>
        <v>0.8499212378545703</v>
      </c>
      <c r="C19" s="518"/>
      <c r="D19" s="283" t="s">
        <v>190</v>
      </c>
      <c r="E19" s="502">
        <f>B19/B20</f>
        <v>3.5413384910607096E-2</v>
      </c>
      <c r="F19" s="502"/>
      <c r="G19" s="502"/>
      <c r="H19" s="173"/>
      <c r="I19" s="173"/>
    </row>
    <row r="20" spans="1:25" x14ac:dyDescent="0.25">
      <c r="A20" s="173"/>
      <c r="B20" s="502">
        <f>B11</f>
        <v>24</v>
      </c>
      <c r="C20" s="502"/>
      <c r="D20" s="173"/>
      <c r="E20" s="173"/>
      <c r="F20" s="173"/>
      <c r="G20" s="173"/>
      <c r="H20" s="173"/>
      <c r="I20" s="173"/>
    </row>
    <row r="21" spans="1:25" ht="18" x14ac:dyDescent="0.25">
      <c r="A21" s="286" t="s">
        <v>265</v>
      </c>
      <c r="B21" s="500" t="s">
        <v>412</v>
      </c>
      <c r="C21" s="500"/>
      <c r="D21" s="500"/>
      <c r="E21" s="285"/>
      <c r="F21" s="285"/>
      <c r="G21" s="285"/>
      <c r="H21" s="285"/>
      <c r="I21" s="285"/>
    </row>
    <row r="22" spans="1:25" x14ac:dyDescent="0.25">
      <c r="A22" s="285" t="s">
        <v>265</v>
      </c>
      <c r="B22" s="501">
        <f>LOG(E19)</f>
        <v>-1.4508325601738148</v>
      </c>
      <c r="C22" s="501"/>
      <c r="D22" s="283" t="s">
        <v>266</v>
      </c>
      <c r="E22" s="285">
        <f>B20</f>
        <v>24</v>
      </c>
      <c r="F22" s="287" t="s">
        <v>190</v>
      </c>
      <c r="G22" s="502">
        <f>E22*B22</f>
        <v>-34.819981444171553</v>
      </c>
      <c r="H22" s="502"/>
      <c r="I22" s="502"/>
      <c r="J22" s="173"/>
    </row>
    <row r="23" spans="1:25" x14ac:dyDescent="0.25">
      <c r="A23" s="173"/>
      <c r="B23" s="173"/>
      <c r="C23" s="173"/>
      <c r="D23" s="173"/>
      <c r="E23" s="173"/>
      <c r="F23" s="173"/>
      <c r="G23" s="173"/>
      <c r="H23" s="173"/>
      <c r="V23" s="503"/>
      <c r="W23" s="503"/>
      <c r="X23" s="503"/>
      <c r="Y23" s="503"/>
    </row>
    <row r="24" spans="1:25" ht="18" x14ac:dyDescent="0.25">
      <c r="A24" s="499" t="s">
        <v>413</v>
      </c>
      <c r="B24" s="499"/>
      <c r="C24" s="499"/>
      <c r="D24" s="499"/>
      <c r="E24" s="499"/>
      <c r="F24" s="499"/>
      <c r="G24" s="499"/>
      <c r="H24" s="173"/>
    </row>
    <row r="25" spans="1:25" ht="18.75" x14ac:dyDescent="0.3">
      <c r="A25" s="288" t="s">
        <v>414</v>
      </c>
      <c r="B25" s="289" t="s">
        <v>415</v>
      </c>
    </row>
    <row r="26" spans="1:25" ht="18" x14ac:dyDescent="0.25">
      <c r="A26" s="285" t="s">
        <v>416</v>
      </c>
      <c r="B26" s="173">
        <v>1.3026</v>
      </c>
      <c r="C26" s="285" t="s">
        <v>262</v>
      </c>
      <c r="D26" s="502">
        <f>G22</f>
        <v>-34.819981444171553</v>
      </c>
      <c r="E26" s="502"/>
      <c r="F26" s="283" t="s">
        <v>193</v>
      </c>
      <c r="G26" s="504">
        <f>J11</f>
        <v>-36.093390189778276</v>
      </c>
      <c r="H26" s="504"/>
      <c r="I26" s="504"/>
      <c r="J26" s="173" t="s">
        <v>267</v>
      </c>
      <c r="K26" s="505">
        <f>(D26-G26)*B26</f>
        <v>1.6587422320273173</v>
      </c>
      <c r="L26" s="505"/>
      <c r="M26" s="505"/>
    </row>
    <row r="27" spans="1:25" ht="18" x14ac:dyDescent="0.25">
      <c r="A27" s="172"/>
      <c r="B27" s="283" t="s">
        <v>417</v>
      </c>
      <c r="C27" s="283"/>
      <c r="D27" s="283"/>
      <c r="E27" s="499">
        <v>7.8150000000000004</v>
      </c>
      <c r="F27" s="499"/>
      <c r="G27" s="499"/>
      <c r="H27" s="173"/>
      <c r="J27" s="283"/>
    </row>
    <row r="28" spans="1:25" x14ac:dyDescent="0.25">
      <c r="A28" s="173"/>
      <c r="B28" s="173"/>
      <c r="C28" s="173"/>
      <c r="D28" s="173"/>
      <c r="E28" s="173"/>
      <c r="F28" s="173"/>
      <c r="G28" s="173"/>
      <c r="H28" s="173"/>
    </row>
    <row r="29" spans="1:25" x14ac:dyDescent="0.25">
      <c r="A29" s="274" t="s">
        <v>268</v>
      </c>
      <c r="B29" s="274"/>
      <c r="C29" s="173"/>
      <c r="D29" s="173"/>
      <c r="E29" s="173"/>
      <c r="F29" s="173"/>
      <c r="G29" s="173"/>
      <c r="H29" s="173"/>
    </row>
    <row r="30" spans="1:25" x14ac:dyDescent="0.25">
      <c r="A30" s="451" t="s">
        <v>418</v>
      </c>
      <c r="B30" s="451"/>
      <c r="C30" s="451"/>
      <c r="D30" s="451"/>
      <c r="E30" s="451"/>
      <c r="F30" s="451"/>
      <c r="G30" s="451"/>
      <c r="H30" s="451"/>
      <c r="I30" s="451"/>
      <c r="J30" s="451"/>
      <c r="K30" s="451"/>
      <c r="L30" s="451"/>
      <c r="M30" s="451"/>
      <c r="N30" s="451"/>
      <c r="O30" s="451"/>
      <c r="P30" s="451"/>
      <c r="Q30" s="451"/>
      <c r="R30" s="451"/>
      <c r="S30" s="451"/>
      <c r="T30" s="451"/>
      <c r="U30" s="451"/>
      <c r="V30" s="451"/>
      <c r="W30" s="451"/>
      <c r="X30" s="451"/>
      <c r="Y30" s="451"/>
    </row>
    <row r="31" spans="1:25" x14ac:dyDescent="0.25">
      <c r="A31" s="451"/>
      <c r="B31" s="451"/>
      <c r="C31" s="451"/>
      <c r="D31" s="451"/>
      <c r="E31" s="451"/>
      <c r="F31" s="451"/>
      <c r="G31" s="451"/>
      <c r="H31" s="451"/>
      <c r="I31" s="451"/>
      <c r="J31" s="451"/>
      <c r="K31" s="451"/>
      <c r="L31" s="451"/>
      <c r="M31" s="451"/>
      <c r="N31" s="451"/>
      <c r="O31" s="451"/>
      <c r="P31" s="451"/>
      <c r="Q31" s="451"/>
      <c r="R31" s="451"/>
      <c r="S31" s="451"/>
      <c r="T31" s="451"/>
      <c r="U31" s="451"/>
      <c r="V31" s="451"/>
      <c r="W31" s="451"/>
      <c r="X31" s="451"/>
      <c r="Y31" s="451"/>
    </row>
    <row r="32" spans="1:25" x14ac:dyDescent="0.25">
      <c r="A32" s="451"/>
      <c r="B32" s="451"/>
      <c r="C32" s="451"/>
      <c r="D32" s="451"/>
      <c r="E32" s="451"/>
      <c r="F32" s="451"/>
      <c r="G32" s="451"/>
      <c r="H32" s="451"/>
      <c r="I32" s="451"/>
      <c r="J32" s="451"/>
      <c r="K32" s="451"/>
      <c r="L32" s="451"/>
      <c r="M32" s="451"/>
      <c r="N32" s="451"/>
      <c r="O32" s="451"/>
      <c r="P32" s="451"/>
      <c r="Q32" s="451"/>
      <c r="R32" s="451"/>
      <c r="S32" s="451"/>
      <c r="T32" s="451"/>
      <c r="U32" s="451"/>
      <c r="V32" s="451"/>
      <c r="W32" s="451"/>
      <c r="X32" s="451"/>
      <c r="Y32" s="451"/>
    </row>
  </sheetData>
  <mergeCells count="49">
    <mergeCell ref="C5:D5"/>
    <mergeCell ref="E5:G5"/>
    <mergeCell ref="H5:I5"/>
    <mergeCell ref="J5:L5"/>
    <mergeCell ref="A3:L3"/>
    <mergeCell ref="C4:D4"/>
    <mergeCell ref="E4:G4"/>
    <mergeCell ref="H4:I4"/>
    <mergeCell ref="J4:L4"/>
    <mergeCell ref="C6:D6"/>
    <mergeCell ref="E6:G6"/>
    <mergeCell ref="H6:I6"/>
    <mergeCell ref="J6:L6"/>
    <mergeCell ref="C7:D7"/>
    <mergeCell ref="E7:G7"/>
    <mergeCell ref="H7:I7"/>
    <mergeCell ref="J7:L7"/>
    <mergeCell ref="C8:D8"/>
    <mergeCell ref="E8:G8"/>
    <mergeCell ref="H8:I8"/>
    <mergeCell ref="J8:L8"/>
    <mergeCell ref="C9:D9"/>
    <mergeCell ref="E9:G9"/>
    <mergeCell ref="H9:I9"/>
    <mergeCell ref="J9:L9"/>
    <mergeCell ref="B20:C20"/>
    <mergeCell ref="C10:D10"/>
    <mergeCell ref="E10:G10"/>
    <mergeCell ref="H10:I10"/>
    <mergeCell ref="J10:L10"/>
    <mergeCell ref="C11:D11"/>
    <mergeCell ref="E11:G11"/>
    <mergeCell ref="H11:I11"/>
    <mergeCell ref="J11:L11"/>
    <mergeCell ref="A12:P12"/>
    <mergeCell ref="A15:A17"/>
    <mergeCell ref="B16:Y16"/>
    <mergeCell ref="B19:C19"/>
    <mergeCell ref="E19:G19"/>
    <mergeCell ref="E27:G27"/>
    <mergeCell ref="A30:Y32"/>
    <mergeCell ref="B21:D21"/>
    <mergeCell ref="B22:C22"/>
    <mergeCell ref="G22:I22"/>
    <mergeCell ref="V23:Y23"/>
    <mergeCell ref="A24:G24"/>
    <mergeCell ref="D26:E26"/>
    <mergeCell ref="G26:I26"/>
    <mergeCell ref="K26:M26"/>
  </mergeCells>
  <pageMargins left="0.9055118110236221" right="0.70866141732283472" top="0.94488188976377963" bottom="0.74803149606299213" header="0.31496062992125984" footer="0.31496062992125984"/>
  <pageSetup orientation="landscape" horizontalDpi="4294967293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topLeftCell="H37" workbookViewId="0">
      <selection activeCell="H1" sqref="H1:Z46"/>
    </sheetView>
  </sheetViews>
  <sheetFormatPr defaultRowHeight="15" x14ac:dyDescent="0.25"/>
  <cols>
    <col min="1" max="7" width="9.140625" style="2" hidden="1" customWidth="1"/>
    <col min="8" max="8" width="3.7109375" style="2" customWidth="1"/>
    <col min="9" max="9" width="5" style="2" customWidth="1"/>
    <col min="10" max="10" width="7.5703125" style="2" customWidth="1"/>
    <col min="11" max="11" width="2.42578125" style="2" customWidth="1"/>
    <col min="12" max="12" width="5.5703125" style="2" customWidth="1"/>
    <col min="13" max="13" width="2.42578125" style="2" customWidth="1"/>
    <col min="14" max="14" width="5.85546875" style="2" customWidth="1"/>
    <col min="15" max="15" width="2.5703125" style="2" customWidth="1"/>
    <col min="16" max="16" width="6.42578125" style="2" customWidth="1"/>
    <col min="17" max="17" width="1.7109375" style="2" customWidth="1"/>
    <col min="18" max="18" width="2.140625" style="2" customWidth="1"/>
    <col min="19" max="19" width="5.42578125" style="2" customWidth="1"/>
    <col min="20" max="20" width="2.85546875" style="2" customWidth="1"/>
    <col min="21" max="21" width="5.7109375" style="2" customWidth="1"/>
    <col min="22" max="22" width="1.42578125" style="2" customWidth="1"/>
    <col min="23" max="23" width="1.85546875" style="2" customWidth="1"/>
    <col min="24" max="24" width="1.5703125" style="2" customWidth="1"/>
    <col min="25" max="26" width="2.5703125" style="2" customWidth="1"/>
    <col min="27" max="30" width="3.7109375" style="2" customWidth="1"/>
    <col min="31" max="31" width="5.7109375" style="2" customWidth="1"/>
    <col min="32" max="32" width="10" style="2" customWidth="1"/>
    <col min="33" max="33" width="1.7109375" style="2" customWidth="1"/>
    <col min="34" max="34" width="10.85546875" style="2" customWidth="1"/>
    <col min="35" max="35" width="2" style="2" customWidth="1"/>
    <col min="36" max="36" width="5.7109375" style="2" customWidth="1"/>
    <col min="37" max="37" width="2.28515625" style="2" customWidth="1"/>
    <col min="38" max="38" width="8.140625" style="2" customWidth="1"/>
    <col min="39" max="39" width="5.7109375" style="2" customWidth="1"/>
    <col min="40" max="16384" width="9.140625" style="2"/>
  </cols>
  <sheetData>
    <row r="1" spans="1:26" x14ac:dyDescent="0.25">
      <c r="H1" s="2" t="s">
        <v>390</v>
      </c>
    </row>
    <row r="3" spans="1:26" x14ac:dyDescent="0.25">
      <c r="A3" s="484" t="s">
        <v>160</v>
      </c>
      <c r="B3" s="484" t="s">
        <v>231</v>
      </c>
      <c r="C3" s="494" t="s">
        <v>269</v>
      </c>
      <c r="D3" s="495"/>
      <c r="E3" s="496"/>
      <c r="H3" s="554" t="s">
        <v>270</v>
      </c>
      <c r="I3" s="554"/>
      <c r="J3" s="554"/>
      <c r="K3" s="554"/>
      <c r="L3" s="554"/>
      <c r="M3" s="554"/>
      <c r="N3" s="554"/>
      <c r="O3" s="554"/>
    </row>
    <row r="4" spans="1:26" ht="7.5" customHeight="1" x14ac:dyDescent="0.25">
      <c r="A4" s="492"/>
      <c r="B4" s="492"/>
      <c r="C4" s="555" t="s">
        <v>73</v>
      </c>
      <c r="D4" s="555" t="s">
        <v>90</v>
      </c>
      <c r="E4" s="484" t="s">
        <v>207</v>
      </c>
      <c r="H4" s="172"/>
      <c r="I4" s="285"/>
      <c r="J4" s="173"/>
      <c r="K4" s="173"/>
      <c r="L4" s="173"/>
      <c r="M4" s="173"/>
      <c r="N4" s="173"/>
      <c r="O4" s="173"/>
    </row>
    <row r="5" spans="1:26" ht="31.5" customHeight="1" x14ac:dyDescent="0.25">
      <c r="A5" s="493"/>
      <c r="B5" s="493"/>
      <c r="C5" s="493"/>
      <c r="D5" s="493"/>
      <c r="E5" s="493"/>
      <c r="H5" s="556" t="s">
        <v>271</v>
      </c>
      <c r="I5" s="556"/>
      <c r="J5" s="556"/>
      <c r="K5" s="556"/>
      <c r="L5" s="556"/>
      <c r="M5" s="556"/>
      <c r="N5" s="556"/>
      <c r="O5" s="556"/>
      <c r="P5" s="556"/>
      <c r="Q5" s="556"/>
      <c r="R5" s="556"/>
      <c r="S5" s="556"/>
      <c r="T5" s="556"/>
      <c r="U5" s="556"/>
      <c r="V5" s="556"/>
    </row>
    <row r="6" spans="1:26" ht="6" customHeight="1" x14ac:dyDescent="0.25">
      <c r="A6" s="249"/>
      <c r="B6" s="253" t="s">
        <v>25</v>
      </c>
      <c r="C6" s="290">
        <f>'L23'!L7</f>
        <v>5</v>
      </c>
      <c r="D6" s="290">
        <f>'L23'!M7</f>
        <v>5</v>
      </c>
      <c r="E6" s="290">
        <f>'L23'!N7</f>
        <v>10</v>
      </c>
      <c r="H6" s="172"/>
      <c r="I6" s="285"/>
      <c r="J6" s="173"/>
      <c r="K6" s="173"/>
      <c r="L6" s="173"/>
      <c r="M6" s="173"/>
      <c r="N6" s="173"/>
      <c r="O6" s="173"/>
    </row>
    <row r="7" spans="1:26" ht="16.5" x14ac:dyDescent="0.3">
      <c r="A7" s="249" t="s">
        <v>107</v>
      </c>
      <c r="B7" s="253" t="s">
        <v>311</v>
      </c>
      <c r="C7" s="250">
        <f>'L23'!L8</f>
        <v>1.2708458208458207</v>
      </c>
      <c r="D7" s="250">
        <f>'L23'!M8</f>
        <v>2.0613923113923116</v>
      </c>
      <c r="E7" s="250">
        <f>'L23'!N8</f>
        <v>3.3322381322381323</v>
      </c>
      <c r="H7" s="291" t="s">
        <v>233</v>
      </c>
      <c r="I7" s="292" t="s">
        <v>419</v>
      </c>
      <c r="J7" s="293">
        <f>E20</f>
        <v>1.6697371312162712</v>
      </c>
      <c r="K7" s="293"/>
      <c r="L7" s="293"/>
      <c r="M7" s="293"/>
      <c r="N7" s="293"/>
      <c r="O7" s="293"/>
      <c r="P7" s="19"/>
      <c r="Q7" s="19"/>
      <c r="R7" s="19"/>
      <c r="S7" s="19"/>
      <c r="T7" s="19"/>
      <c r="U7" s="19"/>
      <c r="V7" s="19"/>
    </row>
    <row r="8" spans="1:26" ht="5.25" customHeight="1" x14ac:dyDescent="0.25">
      <c r="A8" s="249"/>
      <c r="B8" s="253" t="s">
        <v>420</v>
      </c>
      <c r="C8" s="250">
        <f>'L23'!L9</f>
        <v>0.33428584549607043</v>
      </c>
      <c r="D8" s="250">
        <f>'L23'!M9</f>
        <v>0.85562747377725235</v>
      </c>
      <c r="E8" s="250">
        <f>'L23'!N9</f>
        <v>1.1899133192733227</v>
      </c>
      <c r="H8" s="294"/>
      <c r="I8" s="295"/>
      <c r="J8" s="293"/>
      <c r="K8" s="293"/>
      <c r="L8" s="293"/>
      <c r="M8" s="293"/>
      <c r="N8" s="293"/>
      <c r="O8" s="293"/>
      <c r="P8" s="19"/>
      <c r="Q8" s="19"/>
      <c r="R8" s="19"/>
      <c r="S8" s="19"/>
      <c r="T8" s="19"/>
      <c r="U8" s="19"/>
      <c r="V8" s="19"/>
    </row>
    <row r="9" spans="1:26" ht="16.5" x14ac:dyDescent="0.3">
      <c r="A9" s="174"/>
      <c r="B9" s="260" t="s">
        <v>180</v>
      </c>
      <c r="C9" s="250">
        <f>'L23'!L10</f>
        <v>4.7488999618465109E-2</v>
      </c>
      <c r="D9" s="250">
        <f>'L23'!M10</f>
        <v>3.3940599534436663E-2</v>
      </c>
      <c r="E9" s="250">
        <f>'L23'!N10</f>
        <v>4.0714799576450883E-2</v>
      </c>
      <c r="H9" s="291" t="s">
        <v>235</v>
      </c>
      <c r="I9" s="292" t="s">
        <v>421</v>
      </c>
      <c r="J9" s="296">
        <f>E19</f>
        <v>5.4801406926406919</v>
      </c>
      <c r="K9" s="551">
        <v>2</v>
      </c>
      <c r="L9" s="243"/>
      <c r="M9" s="243"/>
      <c r="N9" s="243"/>
      <c r="O9" s="293"/>
      <c r="P9" s="19"/>
      <c r="Q9" s="19"/>
      <c r="R9" s="19"/>
      <c r="S9" s="19"/>
      <c r="T9" s="19"/>
      <c r="U9" s="19"/>
      <c r="V9" s="19"/>
    </row>
    <row r="10" spans="1:26" x14ac:dyDescent="0.25">
      <c r="A10" s="249"/>
      <c r="B10" s="253" t="s">
        <v>25</v>
      </c>
      <c r="C10" s="290">
        <f>[1]Sheet4!K12</f>
        <v>5</v>
      </c>
      <c r="D10" s="290">
        <f>[1]Sheet4!L12</f>
        <v>5</v>
      </c>
      <c r="E10" s="297">
        <f>D10+C10</f>
        <v>10</v>
      </c>
      <c r="H10" s="294"/>
      <c r="I10" s="295"/>
      <c r="J10" s="298">
        <f>E18</f>
        <v>30</v>
      </c>
      <c r="K10" s="551"/>
      <c r="L10" s="243"/>
      <c r="M10" s="243"/>
      <c r="N10" s="243"/>
      <c r="O10" s="293"/>
      <c r="P10" s="19"/>
      <c r="Q10" s="19"/>
      <c r="R10" s="19"/>
      <c r="S10" s="19"/>
      <c r="T10" s="19"/>
      <c r="U10" s="19"/>
      <c r="V10" s="19"/>
    </row>
    <row r="11" spans="1:26" ht="7.5" customHeight="1" x14ac:dyDescent="0.25">
      <c r="A11" s="249" t="s">
        <v>110</v>
      </c>
      <c r="B11" s="253" t="s">
        <v>311</v>
      </c>
      <c r="C11" s="250">
        <f>'L23'!L12</f>
        <v>1.1463083213083216</v>
      </c>
      <c r="D11" s="250">
        <f>'L23'!M12</f>
        <v>1.7179972804972807</v>
      </c>
      <c r="E11" s="250">
        <f>'L23'!N12</f>
        <v>2.8643056018056026</v>
      </c>
      <c r="H11" s="294"/>
      <c r="I11" s="295"/>
      <c r="J11" s="298"/>
      <c r="K11" s="299"/>
      <c r="L11" s="298"/>
      <c r="M11" s="293"/>
      <c r="N11" s="293"/>
      <c r="O11" s="293"/>
      <c r="P11" s="19"/>
      <c r="Q11" s="19"/>
      <c r="R11" s="19"/>
      <c r="S11" s="19"/>
      <c r="T11" s="19"/>
      <c r="U11" s="19"/>
      <c r="V11" s="19"/>
    </row>
    <row r="12" spans="1:26" ht="18" x14ac:dyDescent="0.25">
      <c r="A12" s="249"/>
      <c r="B12" s="253" t="s">
        <v>420</v>
      </c>
      <c r="C12" s="250">
        <f>'L23'!L13</f>
        <v>0.26323227650269831</v>
      </c>
      <c r="D12" s="250">
        <f>'L23'!M13</f>
        <v>0.5989337104378949</v>
      </c>
      <c r="E12" s="250">
        <f>'L23'!N13</f>
        <v>0.86216598694059321</v>
      </c>
      <c r="H12" s="294"/>
      <c r="I12" s="295"/>
      <c r="J12" s="296">
        <f>J9^2</f>
        <v>30.031942011136401</v>
      </c>
      <c r="K12" s="552" t="s">
        <v>190</v>
      </c>
      <c r="L12" s="552">
        <f>J12/J13</f>
        <v>1.0010647337045466</v>
      </c>
      <c r="M12" s="293"/>
      <c r="N12" s="293"/>
      <c r="O12" s="293"/>
      <c r="P12" s="19"/>
      <c r="Q12" s="19"/>
      <c r="R12" s="19"/>
      <c r="S12" s="19"/>
      <c r="T12" s="19"/>
      <c r="U12" s="19"/>
      <c r="V12" s="19"/>
    </row>
    <row r="13" spans="1:26" x14ac:dyDescent="0.25">
      <c r="A13" s="249"/>
      <c r="B13" s="260" t="s">
        <v>180</v>
      </c>
      <c r="C13" s="250">
        <f>'L23'!L14</f>
        <v>0.22432659932659937</v>
      </c>
      <c r="D13" s="250">
        <f>'L23'!M14</f>
        <v>0.36852499352499357</v>
      </c>
      <c r="E13" s="250">
        <f>'L23'!N14</f>
        <v>0.29642579642579647</v>
      </c>
      <c r="H13" s="294"/>
      <c r="I13" s="295"/>
      <c r="J13" s="298">
        <f>J10</f>
        <v>30</v>
      </c>
      <c r="K13" s="552"/>
      <c r="L13" s="552"/>
      <c r="M13" s="293"/>
      <c r="N13" s="293"/>
      <c r="O13" s="293"/>
      <c r="P13" s="19"/>
      <c r="Q13" s="19"/>
      <c r="R13" s="19"/>
      <c r="S13" s="19"/>
      <c r="T13" s="19"/>
      <c r="U13" s="19"/>
      <c r="V13" s="19"/>
    </row>
    <row r="14" spans="1:26" ht="9" customHeight="1" x14ac:dyDescent="0.25">
      <c r="A14" s="247"/>
      <c r="B14" s="272" t="s">
        <v>25</v>
      </c>
      <c r="C14" s="290">
        <f>[1]Sheet4!K16</f>
        <v>5</v>
      </c>
      <c r="D14" s="290">
        <f>[1]Sheet4!L16</f>
        <v>5</v>
      </c>
      <c r="E14" s="290">
        <f>D14+C14</f>
        <v>10</v>
      </c>
      <c r="H14" s="294"/>
      <c r="I14" s="295"/>
      <c r="J14" s="293"/>
      <c r="K14" s="293"/>
      <c r="L14" s="293"/>
      <c r="M14" s="293"/>
      <c r="N14" s="293"/>
      <c r="O14" s="293"/>
      <c r="P14" s="19"/>
      <c r="Q14" s="19"/>
      <c r="R14" s="19"/>
      <c r="S14" s="19"/>
      <c r="T14" s="19"/>
      <c r="U14" s="19"/>
      <c r="V14" s="19"/>
    </row>
    <row r="15" spans="1:26" ht="18" x14ac:dyDescent="0.3">
      <c r="A15" s="249" t="s">
        <v>111</v>
      </c>
      <c r="B15" s="253" t="s">
        <v>311</v>
      </c>
      <c r="C15" s="250">
        <f>'L23'!L16</f>
        <v>1.1366341991341993</v>
      </c>
      <c r="D15" s="250">
        <f>'L23'!M16</f>
        <v>1.0112683612683611</v>
      </c>
      <c r="E15" s="250">
        <f>'L23'!N16</f>
        <v>2.1479025604025601</v>
      </c>
      <c r="H15" s="291" t="s">
        <v>236</v>
      </c>
      <c r="I15" s="292" t="s">
        <v>422</v>
      </c>
      <c r="J15" s="296">
        <f>C7</f>
        <v>1.2708458208458207</v>
      </c>
      <c r="K15" s="300" t="s">
        <v>423</v>
      </c>
      <c r="L15" s="296">
        <f>D7</f>
        <v>2.0613923113923116</v>
      </c>
      <c r="M15" s="300" t="s">
        <v>423</v>
      </c>
      <c r="N15" s="296">
        <f>C11</f>
        <v>1.1463083213083216</v>
      </c>
      <c r="O15" s="300" t="s">
        <v>423</v>
      </c>
      <c r="P15" s="553">
        <f>D11</f>
        <v>1.7179972804972807</v>
      </c>
      <c r="Q15" s="553"/>
      <c r="R15" s="300" t="s">
        <v>423</v>
      </c>
      <c r="S15" s="296">
        <f>C15</f>
        <v>1.1366341991341993</v>
      </c>
      <c r="T15" s="300" t="s">
        <v>423</v>
      </c>
      <c r="U15" s="296">
        <f>D15</f>
        <v>1.0112683612683611</v>
      </c>
      <c r="V15" s="301">
        <v>2</v>
      </c>
      <c r="W15" s="372" t="s">
        <v>34</v>
      </c>
      <c r="X15" s="546">
        <f>L12</f>
        <v>1.0010647337045466</v>
      </c>
      <c r="Y15" s="372"/>
      <c r="Z15" s="372"/>
    </row>
    <row r="16" spans="1:26" ht="18" x14ac:dyDescent="0.25">
      <c r="A16" s="249"/>
      <c r="B16" s="253" t="s">
        <v>420</v>
      </c>
      <c r="C16" s="250">
        <f>'L23'!L17</f>
        <v>0.26324660195804683</v>
      </c>
      <c r="D16" s="250">
        <f>'L23'!M17</f>
        <v>0.21657720998490179</v>
      </c>
      <c r="E16" s="250">
        <f>'L23'!N17</f>
        <v>0.47982381194294865</v>
      </c>
      <c r="H16" s="294"/>
      <c r="I16" s="292"/>
      <c r="J16" s="548">
        <v>5</v>
      </c>
      <c r="K16" s="548"/>
      <c r="L16" s="548"/>
      <c r="M16" s="548"/>
      <c r="N16" s="548"/>
      <c r="O16" s="548"/>
      <c r="P16" s="548"/>
      <c r="Q16" s="548"/>
      <c r="R16" s="548"/>
      <c r="S16" s="548"/>
      <c r="T16" s="548"/>
      <c r="U16" s="548"/>
      <c r="V16" s="548"/>
      <c r="W16" s="372"/>
      <c r="X16" s="372"/>
      <c r="Y16" s="372"/>
      <c r="Z16" s="372"/>
    </row>
    <row r="17" spans="1:39" ht="4.5" customHeight="1" x14ac:dyDescent="0.25">
      <c r="A17" s="174"/>
      <c r="B17" s="260" t="s">
        <v>180</v>
      </c>
      <c r="C17" s="250">
        <f>'L23'!L18</f>
        <v>0.21682900432900443</v>
      </c>
      <c r="D17" s="250">
        <f>'L23'!M18</f>
        <v>0.20323565323565324</v>
      </c>
      <c r="E17" s="250">
        <f>'L23'!N18</f>
        <v>0.21003232878232883</v>
      </c>
      <c r="H17" s="294"/>
      <c r="I17" s="292"/>
      <c r="J17" s="302"/>
      <c r="K17" s="302"/>
      <c r="L17" s="302"/>
      <c r="M17" s="302"/>
      <c r="N17" s="302"/>
      <c r="O17" s="302"/>
      <c r="P17" s="19"/>
      <c r="Q17" s="19"/>
      <c r="R17" s="19"/>
      <c r="S17" s="19"/>
      <c r="T17" s="19"/>
      <c r="U17" s="19"/>
      <c r="V17" s="19"/>
    </row>
    <row r="18" spans="1:39" x14ac:dyDescent="0.25">
      <c r="A18" s="247"/>
      <c r="B18" s="272" t="s">
        <v>25</v>
      </c>
      <c r="C18" s="290">
        <f>[1]Sheet4!K20</f>
        <v>15</v>
      </c>
      <c r="D18" s="290">
        <f>[1]Sheet4!L20</f>
        <v>15</v>
      </c>
      <c r="E18" s="290">
        <f>E6+E10+E14</f>
        <v>30</v>
      </c>
      <c r="H18" s="294"/>
      <c r="I18" s="292" t="s">
        <v>15</v>
      </c>
      <c r="J18" s="545">
        <f>((J15^2+L15^2+N15^2+P15^2+S15^2+U15^2)/J16)-X15</f>
        <v>1.487840423549297</v>
      </c>
      <c r="K18" s="545"/>
      <c r="L18" s="302"/>
      <c r="M18" s="302"/>
      <c r="N18" s="302"/>
      <c r="O18" s="302"/>
      <c r="P18" s="19"/>
      <c r="Q18" s="19"/>
      <c r="R18" s="19"/>
      <c r="S18" s="19"/>
      <c r="T18" s="19"/>
      <c r="U18" s="19"/>
      <c r="V18" s="19"/>
    </row>
    <row r="19" spans="1:39" ht="6" customHeight="1" x14ac:dyDescent="0.25">
      <c r="A19" s="249" t="s">
        <v>207</v>
      </c>
      <c r="B19" s="253" t="s">
        <v>311</v>
      </c>
      <c r="C19" s="250">
        <f>'L23'!L20</f>
        <v>2.4074800199800199</v>
      </c>
      <c r="D19" s="250">
        <f>'L23'!M20</f>
        <v>3.0726606726606729</v>
      </c>
      <c r="E19" s="250">
        <f>'L23'!N20</f>
        <v>5.4801406926406919</v>
      </c>
      <c r="H19" s="294"/>
      <c r="I19" s="292"/>
      <c r="J19" s="302"/>
      <c r="K19" s="302"/>
      <c r="L19" s="302"/>
      <c r="M19" s="302"/>
      <c r="N19" s="302"/>
      <c r="O19" s="302"/>
      <c r="P19" s="19"/>
      <c r="Q19" s="19"/>
      <c r="R19" s="19"/>
      <c r="S19" s="19"/>
      <c r="T19" s="19"/>
      <c r="U19" s="19"/>
      <c r="V19" s="19"/>
    </row>
    <row r="20" spans="1:39" ht="18" x14ac:dyDescent="0.3">
      <c r="A20" s="249"/>
      <c r="B20" s="253" t="s">
        <v>420</v>
      </c>
      <c r="C20" s="250">
        <f>'L23'!L21</f>
        <v>0.59753244745411727</v>
      </c>
      <c r="D20" s="250">
        <f>'L23'!M21</f>
        <v>1.0722046837621542</v>
      </c>
      <c r="E20" s="250">
        <f>'L23'!N21</f>
        <v>1.6697371312162712</v>
      </c>
      <c r="H20" s="291" t="s">
        <v>272</v>
      </c>
      <c r="I20" s="292" t="s">
        <v>424</v>
      </c>
      <c r="J20" s="296">
        <f>C19</f>
        <v>2.4074800199800199</v>
      </c>
      <c r="K20" s="300" t="s">
        <v>423</v>
      </c>
      <c r="L20" s="296">
        <f>D19</f>
        <v>3.0726606726606729</v>
      </c>
      <c r="M20" s="550" t="s">
        <v>425</v>
      </c>
      <c r="N20" s="545">
        <f>L12</f>
        <v>1.0010647337045466</v>
      </c>
      <c r="O20" s="545" t="s">
        <v>190</v>
      </c>
      <c r="P20" s="545">
        <f>((J20^2+L20^2)/J21)-N20</f>
        <v>0.52265563188730679</v>
      </c>
      <c r="Q20" s="302"/>
      <c r="R20" s="19"/>
      <c r="S20" s="19"/>
      <c r="T20" s="19"/>
      <c r="U20" s="19"/>
      <c r="V20" s="19"/>
    </row>
    <row r="21" spans="1:39" x14ac:dyDescent="0.25">
      <c r="A21" s="174"/>
      <c r="B21" s="260" t="s">
        <v>180</v>
      </c>
      <c r="C21" s="250">
        <f>'L23'!L22</f>
        <v>0.13215900197373476</v>
      </c>
      <c r="D21" s="250">
        <f>'L23'!M22</f>
        <v>0.11858812638504496</v>
      </c>
      <c r="E21" s="250">
        <f>'L23'!N22</f>
        <v>0.12537356417938986</v>
      </c>
      <c r="H21" s="294"/>
      <c r="I21" s="292"/>
      <c r="J21" s="548">
        <v>10</v>
      </c>
      <c r="K21" s="548"/>
      <c r="L21" s="548"/>
      <c r="M21" s="550"/>
      <c r="N21" s="545"/>
      <c r="O21" s="545"/>
      <c r="P21" s="545"/>
      <c r="Q21" s="302"/>
      <c r="R21" s="19"/>
      <c r="S21" s="19"/>
      <c r="T21" s="19"/>
      <c r="U21" s="19"/>
      <c r="V21" s="19"/>
    </row>
    <row r="22" spans="1:39" ht="7.5" customHeight="1" x14ac:dyDescent="0.25">
      <c r="H22" s="294"/>
      <c r="I22" s="292"/>
      <c r="J22" s="302"/>
      <c r="K22" s="302"/>
      <c r="L22" s="302"/>
      <c r="M22" s="302"/>
      <c r="N22" s="302"/>
      <c r="O22" s="302"/>
      <c r="P22" s="19"/>
      <c r="Q22" s="19"/>
      <c r="R22" s="19"/>
      <c r="S22" s="19"/>
      <c r="T22" s="19"/>
      <c r="U22" s="19"/>
      <c r="V22" s="19"/>
    </row>
    <row r="23" spans="1:39" ht="18" x14ac:dyDescent="0.3">
      <c r="H23" s="291" t="s">
        <v>273</v>
      </c>
      <c r="I23" s="292" t="s">
        <v>426</v>
      </c>
      <c r="J23" s="296">
        <f>E7</f>
        <v>3.3322381322381323</v>
      </c>
      <c r="K23" s="300" t="s">
        <v>427</v>
      </c>
      <c r="L23" s="296">
        <f>E11</f>
        <v>2.8643056018056026</v>
      </c>
      <c r="M23" s="303" t="s">
        <v>428</v>
      </c>
      <c r="N23" s="304">
        <f>E15</f>
        <v>2.1479025604025601</v>
      </c>
      <c r="O23" s="305">
        <v>2</v>
      </c>
      <c r="P23" s="545" t="s">
        <v>34</v>
      </c>
      <c r="Q23" s="302"/>
      <c r="R23" s="545">
        <f>X15</f>
        <v>1.0010647337045466</v>
      </c>
      <c r="S23" s="545"/>
      <c r="T23" s="372" t="s">
        <v>15</v>
      </c>
      <c r="U23" s="546">
        <f>(((J23^2+L23^2+N23^2)/J24)-R23)</f>
        <v>0.59370479692616707</v>
      </c>
      <c r="V23" s="546"/>
      <c r="W23" s="546"/>
    </row>
    <row r="24" spans="1:39" x14ac:dyDescent="0.25">
      <c r="H24" s="294"/>
      <c r="I24" s="292"/>
      <c r="J24" s="548">
        <v>15</v>
      </c>
      <c r="K24" s="548"/>
      <c r="L24" s="548"/>
      <c r="M24" s="548"/>
      <c r="N24" s="548"/>
      <c r="O24" s="548"/>
      <c r="P24" s="545"/>
      <c r="Q24" s="302"/>
      <c r="R24" s="545"/>
      <c r="S24" s="545"/>
      <c r="T24" s="372"/>
      <c r="U24" s="546"/>
      <c r="V24" s="546"/>
      <c r="W24" s="546"/>
    </row>
    <row r="25" spans="1:39" ht="6" customHeight="1" x14ac:dyDescent="0.25">
      <c r="H25" s="294"/>
      <c r="I25" s="292"/>
      <c r="J25" s="302"/>
      <c r="K25" s="302"/>
      <c r="L25" s="302"/>
      <c r="M25" s="302"/>
      <c r="N25" s="302"/>
      <c r="O25" s="302"/>
      <c r="P25" s="19"/>
      <c r="Q25" s="19"/>
      <c r="R25" s="19"/>
      <c r="S25" s="19"/>
      <c r="T25" s="19"/>
      <c r="U25" s="19"/>
      <c r="V25" s="19"/>
    </row>
    <row r="26" spans="1:39" ht="16.5" x14ac:dyDescent="0.3">
      <c r="H26" s="291" t="s">
        <v>274</v>
      </c>
      <c r="I26" s="292" t="s">
        <v>429</v>
      </c>
      <c r="J26" s="302">
        <f>J18</f>
        <v>1.487840423549297</v>
      </c>
      <c r="K26" s="302" t="s">
        <v>193</v>
      </c>
      <c r="L26" s="302">
        <f>P20</f>
        <v>0.52265563188730679</v>
      </c>
      <c r="M26" s="302" t="s">
        <v>34</v>
      </c>
      <c r="N26" s="302">
        <f>U23</f>
        <v>0.59370479692616707</v>
      </c>
      <c r="O26" s="302" t="s">
        <v>15</v>
      </c>
      <c r="P26" s="19">
        <f>J26-L26-N26</f>
        <v>0.37147999473582316</v>
      </c>
      <c r="Q26" s="19"/>
      <c r="R26" s="19"/>
      <c r="S26" s="19"/>
      <c r="T26" s="19"/>
      <c r="U26" s="19"/>
      <c r="V26" s="19"/>
    </row>
    <row r="27" spans="1:39" ht="7.5" customHeight="1" x14ac:dyDescent="0.25">
      <c r="H27" s="294"/>
      <c r="I27" s="292"/>
      <c r="J27" s="302"/>
      <c r="K27" s="302"/>
      <c r="L27" s="302"/>
      <c r="M27" s="302"/>
      <c r="N27" s="302"/>
      <c r="O27" s="302"/>
      <c r="P27" s="19"/>
      <c r="Q27" s="19"/>
      <c r="R27" s="19"/>
      <c r="S27" s="19"/>
      <c r="T27" s="19"/>
      <c r="U27" s="19"/>
      <c r="V27" s="19"/>
    </row>
    <row r="28" spans="1:39" ht="16.5" x14ac:dyDescent="0.3">
      <c r="H28" s="291" t="s">
        <v>275</v>
      </c>
      <c r="I28" s="306" t="s">
        <v>430</v>
      </c>
      <c r="J28" s="302">
        <f>J7</f>
        <v>1.6697371312162712</v>
      </c>
      <c r="K28" s="302" t="s">
        <v>193</v>
      </c>
      <c r="L28" s="302">
        <f>L12</f>
        <v>1.0010647337045466</v>
      </c>
      <c r="M28" s="302" t="s">
        <v>193</v>
      </c>
      <c r="N28" s="302">
        <f>J18</f>
        <v>1.487840423549297</v>
      </c>
      <c r="O28" s="302" t="s">
        <v>190</v>
      </c>
      <c r="P28" s="549">
        <f>J28-L28-N28</f>
        <v>-0.81916802603757244</v>
      </c>
      <c r="Q28" s="549"/>
      <c r="R28" s="549"/>
      <c r="S28" s="19"/>
      <c r="T28" s="19"/>
      <c r="U28" s="19"/>
      <c r="V28" s="19"/>
    </row>
    <row r="29" spans="1:39" ht="7.5" customHeight="1" x14ac:dyDescent="0.25">
      <c r="H29" s="172"/>
      <c r="I29" s="292"/>
      <c r="J29" s="175"/>
      <c r="K29" s="175"/>
      <c r="L29" s="175"/>
      <c r="M29" s="175"/>
      <c r="N29" s="175"/>
      <c r="O29" s="175"/>
      <c r="P29" s="175"/>
      <c r="Q29" s="175"/>
      <c r="R29" s="141"/>
      <c r="S29" s="141"/>
      <c r="T29" s="141"/>
      <c r="U29" s="141"/>
      <c r="V29" s="141"/>
    </row>
    <row r="30" spans="1:39" x14ac:dyDescent="0.25">
      <c r="H30" s="176" t="s">
        <v>276</v>
      </c>
      <c r="I30" s="176"/>
      <c r="J30" s="176"/>
      <c r="K30" s="176"/>
      <c r="L30" s="176"/>
      <c r="M30" s="176"/>
      <c r="N30" s="172"/>
      <c r="O30" s="172"/>
    </row>
    <row r="31" spans="1:39" ht="3.75" customHeight="1" thickBot="1" x14ac:dyDescent="0.3">
      <c r="H31" s="172"/>
      <c r="I31" s="177"/>
      <c r="J31" s="172"/>
      <c r="K31" s="172"/>
      <c r="L31" s="172"/>
      <c r="M31" s="172"/>
      <c r="N31" s="172"/>
      <c r="O31" s="172"/>
    </row>
    <row r="32" spans="1:39" ht="24" customHeight="1" thickBot="1" x14ac:dyDescent="0.35">
      <c r="A32" s="307" t="s">
        <v>277</v>
      </c>
      <c r="B32" s="308" t="s">
        <v>64</v>
      </c>
      <c r="C32" s="308" t="s">
        <v>278</v>
      </c>
      <c r="D32" s="308" t="s">
        <v>279</v>
      </c>
      <c r="E32" s="308" t="s">
        <v>431</v>
      </c>
      <c r="F32" s="308" t="s">
        <v>432</v>
      </c>
      <c r="H32" s="538" t="s">
        <v>197</v>
      </c>
      <c r="I32" s="539"/>
      <c r="J32" s="309" t="s">
        <v>259</v>
      </c>
      <c r="K32" s="538" t="s">
        <v>64</v>
      </c>
      <c r="L32" s="539"/>
      <c r="M32" s="538" t="s">
        <v>280</v>
      </c>
      <c r="N32" s="539"/>
      <c r="O32" s="538" t="s">
        <v>433</v>
      </c>
      <c r="P32" s="547"/>
      <c r="Q32" s="539"/>
      <c r="R32" s="538" t="s">
        <v>434</v>
      </c>
      <c r="S32" s="539"/>
      <c r="AE32" s="544" t="s">
        <v>435</v>
      </c>
      <c r="AF32" s="544"/>
      <c r="AG32" s="2" t="s">
        <v>108</v>
      </c>
      <c r="AH32" s="286" t="s">
        <v>436</v>
      </c>
      <c r="AI32" s="2" t="s">
        <v>15</v>
      </c>
      <c r="AJ32" s="284" t="s">
        <v>281</v>
      </c>
      <c r="AK32" s="2" t="s">
        <v>15</v>
      </c>
      <c r="AL32" s="310" t="s">
        <v>282</v>
      </c>
      <c r="AM32" s="284">
        <v>5</v>
      </c>
    </row>
    <row r="33" spans="1:39" ht="17.25" thickBot="1" x14ac:dyDescent="0.35">
      <c r="A33" s="311" t="s">
        <v>437</v>
      </c>
      <c r="B33" s="312" t="s">
        <v>283</v>
      </c>
      <c r="C33" s="312" t="s">
        <v>438</v>
      </c>
      <c r="D33" s="312" t="s">
        <v>284</v>
      </c>
      <c r="E33" s="312" t="s">
        <v>439</v>
      </c>
      <c r="F33" s="312" t="s">
        <v>440</v>
      </c>
      <c r="H33" s="487" t="s">
        <v>105</v>
      </c>
      <c r="I33" s="488"/>
      <c r="J33" s="247">
        <v>1</v>
      </c>
      <c r="K33" s="540">
        <f>L28</f>
        <v>1.0010647337045466</v>
      </c>
      <c r="L33" s="541"/>
      <c r="M33" s="540">
        <f>K33</f>
        <v>1.0010647337045466</v>
      </c>
      <c r="N33" s="541"/>
      <c r="O33" s="487"/>
      <c r="P33" s="474"/>
      <c r="Q33" s="313"/>
      <c r="R33" s="487"/>
      <c r="S33" s="488"/>
      <c r="AH33" s="286" t="s">
        <v>441</v>
      </c>
      <c r="AI33" s="2" t="s">
        <v>15</v>
      </c>
      <c r="AJ33" s="284" t="s">
        <v>285</v>
      </c>
      <c r="AK33" s="2" t="s">
        <v>15</v>
      </c>
      <c r="AL33" s="286" t="s">
        <v>286</v>
      </c>
      <c r="AM33" s="284">
        <v>24</v>
      </c>
    </row>
    <row r="34" spans="1:39" ht="17.25" thickBot="1" x14ac:dyDescent="0.35">
      <c r="A34" s="311" t="s">
        <v>287</v>
      </c>
      <c r="B34" s="312" t="s">
        <v>288</v>
      </c>
      <c r="C34" s="312" t="s">
        <v>442</v>
      </c>
      <c r="D34" s="312" t="s">
        <v>289</v>
      </c>
      <c r="E34" s="312" t="s">
        <v>443</v>
      </c>
      <c r="F34" s="314" t="s">
        <v>440</v>
      </c>
      <c r="H34" s="479" t="s">
        <v>175</v>
      </c>
      <c r="I34" s="480"/>
      <c r="J34" s="249"/>
      <c r="K34" s="532"/>
      <c r="L34" s="533"/>
      <c r="M34" s="532"/>
      <c r="N34" s="533"/>
      <c r="O34" s="542"/>
      <c r="P34" s="543"/>
      <c r="Q34" s="315"/>
      <c r="R34" s="479"/>
      <c r="S34" s="480"/>
      <c r="AI34" s="316"/>
    </row>
    <row r="35" spans="1:39" ht="17.25" thickBot="1" x14ac:dyDescent="0.35">
      <c r="A35" s="311" t="s">
        <v>290</v>
      </c>
      <c r="B35" s="312" t="s">
        <v>291</v>
      </c>
      <c r="C35" s="317" t="s">
        <v>444</v>
      </c>
      <c r="D35" s="312" t="s">
        <v>292</v>
      </c>
      <c r="E35" s="312" t="s">
        <v>445</v>
      </c>
      <c r="F35" s="314" t="s">
        <v>440</v>
      </c>
      <c r="H35" s="479" t="s">
        <v>130</v>
      </c>
      <c r="I35" s="480"/>
      <c r="J35" s="249">
        <f>2-1</f>
        <v>1</v>
      </c>
      <c r="K35" s="532">
        <f>P20</f>
        <v>0.52265563188730679</v>
      </c>
      <c r="L35" s="533"/>
      <c r="M35" s="532">
        <f>ABS(K35/J35)</f>
        <v>0.52265563188730679</v>
      </c>
      <c r="N35" s="533"/>
      <c r="O35" s="534">
        <f>M35/M38</f>
        <v>15.312774383994357</v>
      </c>
      <c r="P35" s="535"/>
      <c r="Q35" s="318" t="s">
        <v>308</v>
      </c>
      <c r="R35" s="536">
        <v>2.62</v>
      </c>
      <c r="S35" s="537"/>
      <c r="AE35" s="500" t="s">
        <v>446</v>
      </c>
      <c r="AF35" s="500"/>
      <c r="AG35" s="500"/>
      <c r="AH35" s="500"/>
      <c r="AI35" s="500"/>
      <c r="AJ35" s="500"/>
      <c r="AK35" s="500"/>
      <c r="AL35" s="500"/>
      <c r="AM35" s="500"/>
    </row>
    <row r="36" spans="1:39" ht="15.75" thickBot="1" x14ac:dyDescent="0.3">
      <c r="A36" s="311" t="s">
        <v>293</v>
      </c>
      <c r="B36" s="312" t="s">
        <v>294</v>
      </c>
      <c r="C36" s="317" t="s">
        <v>447</v>
      </c>
      <c r="D36" s="312" t="s">
        <v>295</v>
      </c>
      <c r="E36" s="317" t="s">
        <v>34</v>
      </c>
      <c r="F36" s="317" t="s">
        <v>34</v>
      </c>
      <c r="H36" s="479" t="s">
        <v>296</v>
      </c>
      <c r="I36" s="480"/>
      <c r="J36" s="249">
        <f>3-1</f>
        <v>2</v>
      </c>
      <c r="K36" s="532">
        <f>U23</f>
        <v>0.59370479692616707</v>
      </c>
      <c r="L36" s="533"/>
      <c r="M36" s="532">
        <f>ABS(K36/J36)</f>
        <v>0.29685239846308353</v>
      </c>
      <c r="N36" s="533"/>
      <c r="O36" s="534">
        <f>M36/M38</f>
        <v>8.6971870686603552</v>
      </c>
      <c r="P36" s="535"/>
      <c r="Q36" s="318" t="s">
        <v>308</v>
      </c>
      <c r="R36" s="479"/>
      <c r="S36" s="480"/>
    </row>
    <row r="37" spans="1:39" ht="15.75" thickBot="1" x14ac:dyDescent="0.3">
      <c r="A37" s="311" t="s">
        <v>207</v>
      </c>
      <c r="B37" s="312" t="s">
        <v>297</v>
      </c>
      <c r="C37" s="317" t="s">
        <v>298</v>
      </c>
      <c r="D37" s="317" t="s">
        <v>34</v>
      </c>
      <c r="E37" s="317" t="s">
        <v>34</v>
      </c>
      <c r="F37" s="317" t="s">
        <v>34</v>
      </c>
      <c r="H37" s="479" t="s">
        <v>299</v>
      </c>
      <c r="I37" s="480"/>
      <c r="J37" s="249">
        <f>(2-1)*(3-1)</f>
        <v>2</v>
      </c>
      <c r="K37" s="532">
        <f>P26</f>
        <v>0.37147999473582316</v>
      </c>
      <c r="L37" s="533"/>
      <c r="M37" s="532">
        <f>ABS(K37/J37)</f>
        <v>0.18573999736791158</v>
      </c>
      <c r="N37" s="533"/>
      <c r="O37" s="534">
        <f>M37/M38</f>
        <v>5.4418138832794423</v>
      </c>
      <c r="P37" s="535"/>
      <c r="Q37" s="318" t="s">
        <v>308</v>
      </c>
      <c r="R37" s="479"/>
      <c r="S37" s="480"/>
    </row>
    <row r="38" spans="1:39" x14ac:dyDescent="0.25">
      <c r="H38" s="479" t="s">
        <v>293</v>
      </c>
      <c r="I38" s="480"/>
      <c r="J38" s="174">
        <f>30-(2*3)</f>
        <v>24</v>
      </c>
      <c r="K38" s="525">
        <f>P28</f>
        <v>-0.81916802603757244</v>
      </c>
      <c r="L38" s="526"/>
      <c r="M38" s="525">
        <f>ABS(K38/J38)</f>
        <v>3.4132001084898854E-2</v>
      </c>
      <c r="N38" s="526"/>
      <c r="O38" s="527"/>
      <c r="P38" s="528"/>
      <c r="Q38" s="319"/>
      <c r="R38" s="489"/>
      <c r="S38" s="490"/>
    </row>
    <row r="39" spans="1:39" x14ac:dyDescent="0.25">
      <c r="H39" s="521" t="s">
        <v>207</v>
      </c>
      <c r="I39" s="523"/>
      <c r="J39" s="178">
        <f>SUM(J33:J38)</f>
        <v>30</v>
      </c>
      <c r="K39" s="529">
        <f>SUM(K33:L38)</f>
        <v>1.6697371312162712</v>
      </c>
      <c r="L39" s="530"/>
      <c r="M39" s="529"/>
      <c r="N39" s="530"/>
      <c r="O39" s="529"/>
      <c r="P39" s="531"/>
      <c r="Q39" s="530"/>
      <c r="R39" s="521"/>
      <c r="S39" s="523"/>
    </row>
    <row r="40" spans="1:39" x14ac:dyDescent="0.25">
      <c r="H40" s="283"/>
      <c r="I40" s="283"/>
      <c r="J40" s="283"/>
      <c r="K40" s="320"/>
      <c r="L40" s="320"/>
      <c r="M40" s="295"/>
      <c r="N40" s="295"/>
      <c r="O40" s="295"/>
      <c r="P40" s="295"/>
      <c r="Q40" s="295"/>
      <c r="R40" s="283"/>
      <c r="S40" s="283"/>
    </row>
    <row r="41" spans="1:39" x14ac:dyDescent="0.25">
      <c r="H41" s="321" t="s">
        <v>300</v>
      </c>
      <c r="I41" s="177"/>
      <c r="J41" s="172"/>
      <c r="K41" s="172"/>
      <c r="L41" s="172"/>
      <c r="M41" s="172"/>
      <c r="N41" s="172"/>
      <c r="O41" s="172"/>
    </row>
    <row r="42" spans="1:39" x14ac:dyDescent="0.25">
      <c r="H42" s="465" t="s">
        <v>301</v>
      </c>
      <c r="I42" s="465"/>
      <c r="J42" s="465"/>
      <c r="K42" s="172"/>
      <c r="L42" s="172"/>
      <c r="M42" s="172"/>
      <c r="N42" s="172"/>
      <c r="O42" s="172"/>
    </row>
    <row r="43" spans="1:39" x14ac:dyDescent="0.25">
      <c r="H43" s="322" t="s">
        <v>302</v>
      </c>
      <c r="I43" s="524" t="s">
        <v>303</v>
      </c>
      <c r="J43" s="524"/>
      <c r="K43" s="524"/>
      <c r="L43" s="524"/>
      <c r="M43" s="524"/>
      <c r="N43" s="524"/>
      <c r="O43" s="524"/>
      <c r="P43" s="524"/>
      <c r="Q43" s="524"/>
      <c r="R43" s="524"/>
      <c r="S43" s="524"/>
    </row>
    <row r="44" spans="1:39" ht="28.5" customHeight="1" x14ac:dyDescent="0.25">
      <c r="H44" s="245" t="s">
        <v>265</v>
      </c>
      <c r="I44" s="524" t="s">
        <v>304</v>
      </c>
      <c r="J44" s="524"/>
      <c r="K44" s="524"/>
      <c r="L44" s="524"/>
      <c r="M44" s="524"/>
      <c r="N44" s="524"/>
      <c r="O44" s="524"/>
      <c r="P44" s="524"/>
      <c r="Q44" s="524"/>
      <c r="R44" s="524"/>
      <c r="S44" s="524"/>
    </row>
    <row r="45" spans="1:39" ht="27.75" customHeight="1" x14ac:dyDescent="0.25">
      <c r="H45" s="245" t="s">
        <v>305</v>
      </c>
      <c r="I45" s="524" t="s">
        <v>306</v>
      </c>
      <c r="J45" s="524"/>
      <c r="K45" s="524"/>
      <c r="L45" s="524"/>
      <c r="M45" s="524"/>
      <c r="N45" s="524"/>
      <c r="O45" s="524"/>
      <c r="P45" s="524"/>
      <c r="Q45" s="524"/>
      <c r="R45" s="524"/>
      <c r="S45" s="524"/>
    </row>
    <row r="46" spans="1:39" x14ac:dyDescent="0.25">
      <c r="H46" s="2" t="s">
        <v>309</v>
      </c>
      <c r="I46" s="2" t="s">
        <v>310</v>
      </c>
    </row>
    <row r="48" spans="1:39" x14ac:dyDescent="0.25">
      <c r="G48" s="2" t="s">
        <v>307</v>
      </c>
    </row>
  </sheetData>
  <mergeCells count="73">
    <mergeCell ref="A3:A5"/>
    <mergeCell ref="B3:B5"/>
    <mergeCell ref="C3:E3"/>
    <mergeCell ref="H3:O3"/>
    <mergeCell ref="C4:C5"/>
    <mergeCell ref="D4:D5"/>
    <mergeCell ref="E4:E5"/>
    <mergeCell ref="H5:V5"/>
    <mergeCell ref="K9:K10"/>
    <mergeCell ref="K12:K13"/>
    <mergeCell ref="L12:L13"/>
    <mergeCell ref="W15:W16"/>
    <mergeCell ref="X15:Z16"/>
    <mergeCell ref="J16:V16"/>
    <mergeCell ref="P15:Q15"/>
    <mergeCell ref="J18:K18"/>
    <mergeCell ref="M20:M21"/>
    <mergeCell ref="N20:N21"/>
    <mergeCell ref="O20:O21"/>
    <mergeCell ref="P20:P21"/>
    <mergeCell ref="J21:L21"/>
    <mergeCell ref="AE32:AF32"/>
    <mergeCell ref="P23:P24"/>
    <mergeCell ref="R23:S24"/>
    <mergeCell ref="T23:T24"/>
    <mergeCell ref="U23:W24"/>
    <mergeCell ref="O32:Q32"/>
    <mergeCell ref="J24:O24"/>
    <mergeCell ref="P28:R28"/>
    <mergeCell ref="H32:I32"/>
    <mergeCell ref="K32:L32"/>
    <mergeCell ref="M32:N32"/>
    <mergeCell ref="R32:S32"/>
    <mergeCell ref="AE35:AM35"/>
    <mergeCell ref="H33:I33"/>
    <mergeCell ref="K33:L33"/>
    <mergeCell ref="M33:N33"/>
    <mergeCell ref="O33:P33"/>
    <mergeCell ref="R33:S33"/>
    <mergeCell ref="H34:I34"/>
    <mergeCell ref="K34:L34"/>
    <mergeCell ref="M34:N34"/>
    <mergeCell ref="O34:P34"/>
    <mergeCell ref="R34:S34"/>
    <mergeCell ref="H35:I35"/>
    <mergeCell ref="K35:L35"/>
    <mergeCell ref="M35:N35"/>
    <mergeCell ref="O35:P35"/>
    <mergeCell ref="R35:S35"/>
    <mergeCell ref="H37:I37"/>
    <mergeCell ref="K37:L37"/>
    <mergeCell ref="M37:N37"/>
    <mergeCell ref="O37:P37"/>
    <mergeCell ref="R37:S37"/>
    <mergeCell ref="H36:I36"/>
    <mergeCell ref="K36:L36"/>
    <mergeCell ref="M36:N36"/>
    <mergeCell ref="O36:P36"/>
    <mergeCell ref="R36:S36"/>
    <mergeCell ref="H42:J42"/>
    <mergeCell ref="I43:S43"/>
    <mergeCell ref="I44:S44"/>
    <mergeCell ref="I45:S45"/>
    <mergeCell ref="H38:I38"/>
    <mergeCell ref="K38:L38"/>
    <mergeCell ref="M38:N38"/>
    <mergeCell ref="O38:P38"/>
    <mergeCell ref="R38:S38"/>
    <mergeCell ref="H39:I39"/>
    <mergeCell ref="K39:L39"/>
    <mergeCell ref="M39:N39"/>
    <mergeCell ref="R39:S39"/>
    <mergeCell ref="O39:Q39"/>
  </mergeCells>
  <pageMargins left="1.1023622047244095" right="0.70866141732283472" top="0.94488188976377963" bottom="0.74803149606299213" header="0.31496062992125984" footer="0.31496062992125984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"/>
  <sheetViews>
    <sheetView topLeftCell="A22" workbookViewId="0">
      <selection sqref="A1:N37"/>
    </sheetView>
  </sheetViews>
  <sheetFormatPr defaultRowHeight="15" x14ac:dyDescent="0.25"/>
  <cols>
    <col min="1" max="1" width="5.85546875" style="2" customWidth="1"/>
    <col min="2" max="2" width="3.42578125" style="2" customWidth="1"/>
    <col min="3" max="3" width="5.28515625" style="2" customWidth="1"/>
    <col min="4" max="4" width="5.140625" style="2" customWidth="1"/>
    <col min="5" max="5" width="6.7109375" style="2" customWidth="1"/>
    <col min="6" max="6" width="7" style="2" customWidth="1"/>
    <col min="7" max="8" width="1.85546875" style="2" customWidth="1"/>
    <col min="9" max="9" width="4.140625" style="2" customWidth="1"/>
    <col min="10" max="10" width="1.7109375" style="2" customWidth="1"/>
    <col min="11" max="11" width="12.42578125" style="3" customWidth="1"/>
    <col min="12" max="13" width="9.140625" style="2"/>
    <col min="14" max="14" width="17.7109375" style="2" customWidth="1"/>
    <col min="15" max="24" width="15.5703125" style="2" customWidth="1"/>
    <col min="25" max="16384" width="9.140625" style="2"/>
  </cols>
  <sheetData>
    <row r="1" spans="1:23" x14ac:dyDescent="0.25">
      <c r="A1" s="2" t="s">
        <v>29</v>
      </c>
    </row>
    <row r="3" spans="1:23" x14ac:dyDescent="0.25">
      <c r="A3" s="2" t="s">
        <v>8</v>
      </c>
    </row>
    <row r="4" spans="1:23" ht="15.75" thickBot="1" x14ac:dyDescent="0.3"/>
    <row r="5" spans="1:23" s="7" customFormat="1" ht="18.75" thickBot="1" x14ac:dyDescent="0.3">
      <c r="A5" s="4" t="s">
        <v>9</v>
      </c>
      <c r="B5" s="5" t="s">
        <v>10</v>
      </c>
      <c r="C5" s="5" t="s">
        <v>3</v>
      </c>
      <c r="D5" s="5" t="s">
        <v>11</v>
      </c>
      <c r="E5" s="5" t="s">
        <v>12</v>
      </c>
      <c r="F5" s="6" t="s">
        <v>13</v>
      </c>
      <c r="K5" s="3"/>
      <c r="W5" s="7">
        <v>138</v>
      </c>
    </row>
    <row r="6" spans="1:23" x14ac:dyDescent="0.25">
      <c r="A6" s="8">
        <v>1</v>
      </c>
      <c r="B6" s="9">
        <v>4</v>
      </c>
      <c r="C6" s="10">
        <v>139</v>
      </c>
      <c r="D6" s="10">
        <f>B6*B6</f>
        <v>16</v>
      </c>
      <c r="E6" s="10">
        <f>C6*C6</f>
        <v>19321</v>
      </c>
      <c r="F6" s="11">
        <f>B6*C6</f>
        <v>556</v>
      </c>
      <c r="I6" s="372" t="s">
        <v>14</v>
      </c>
      <c r="J6" s="372" t="s">
        <v>15</v>
      </c>
      <c r="K6" s="13" t="s">
        <v>16</v>
      </c>
      <c r="W6" s="2">
        <v>141</v>
      </c>
    </row>
    <row r="7" spans="1:23" ht="18" x14ac:dyDescent="0.25">
      <c r="A7" s="14">
        <v>2</v>
      </c>
      <c r="B7" s="15">
        <v>4</v>
      </c>
      <c r="C7" s="16">
        <v>141</v>
      </c>
      <c r="D7" s="16">
        <f t="shared" ref="D7:E35" si="0">B7*B7</f>
        <v>16</v>
      </c>
      <c r="E7" s="16">
        <f t="shared" si="0"/>
        <v>19881</v>
      </c>
      <c r="F7" s="17">
        <f t="shared" ref="F7:F35" si="1">B7*C7</f>
        <v>564</v>
      </c>
      <c r="I7" s="372"/>
      <c r="J7" s="372"/>
      <c r="K7" s="13" t="s">
        <v>17</v>
      </c>
      <c r="W7" s="2">
        <v>139</v>
      </c>
    </row>
    <row r="8" spans="1:23" x14ac:dyDescent="0.25">
      <c r="A8" s="14">
        <v>3</v>
      </c>
      <c r="B8" s="15">
        <v>3</v>
      </c>
      <c r="C8" s="16">
        <v>140</v>
      </c>
      <c r="D8" s="16">
        <f t="shared" si="0"/>
        <v>9</v>
      </c>
      <c r="E8" s="16">
        <f t="shared" si="0"/>
        <v>19600</v>
      </c>
      <c r="F8" s="17">
        <f t="shared" si="1"/>
        <v>420</v>
      </c>
      <c r="K8" s="13"/>
      <c r="W8" s="2">
        <v>123</v>
      </c>
    </row>
    <row r="9" spans="1:23" x14ac:dyDescent="0.25">
      <c r="A9" s="14">
        <v>4</v>
      </c>
      <c r="B9" s="15">
        <v>3</v>
      </c>
      <c r="C9" s="16">
        <v>125</v>
      </c>
      <c r="D9" s="16">
        <f t="shared" si="0"/>
        <v>9</v>
      </c>
      <c r="E9" s="16">
        <f t="shared" si="0"/>
        <v>15625</v>
      </c>
      <c r="F9" s="17">
        <f t="shared" si="1"/>
        <v>375</v>
      </c>
      <c r="J9" s="372" t="s">
        <v>15</v>
      </c>
      <c r="K9" s="13" t="s">
        <v>139</v>
      </c>
      <c r="P9" s="2" t="s">
        <v>15</v>
      </c>
      <c r="Q9" s="2" t="s">
        <v>18</v>
      </c>
      <c r="W9" s="2">
        <v>131</v>
      </c>
    </row>
    <row r="10" spans="1:23" ht="18" x14ac:dyDescent="0.25">
      <c r="A10" s="14">
        <v>5</v>
      </c>
      <c r="B10" s="15">
        <v>4</v>
      </c>
      <c r="C10" s="16">
        <v>133</v>
      </c>
      <c r="D10" s="16">
        <f t="shared" si="0"/>
        <v>16</v>
      </c>
      <c r="E10" s="16">
        <f t="shared" si="0"/>
        <v>17689</v>
      </c>
      <c r="F10" s="17">
        <f t="shared" si="1"/>
        <v>532</v>
      </c>
      <c r="J10" s="372"/>
      <c r="K10" s="13" t="s">
        <v>141</v>
      </c>
      <c r="W10" s="2">
        <v>128</v>
      </c>
    </row>
    <row r="11" spans="1:23" x14ac:dyDescent="0.25">
      <c r="A11" s="14">
        <v>6</v>
      </c>
      <c r="B11" s="15">
        <v>3</v>
      </c>
      <c r="C11" s="16">
        <v>126</v>
      </c>
      <c r="D11" s="16">
        <f t="shared" si="0"/>
        <v>9</v>
      </c>
      <c r="E11" s="16">
        <f t="shared" si="0"/>
        <v>15876</v>
      </c>
      <c r="F11" s="17">
        <f t="shared" si="1"/>
        <v>378</v>
      </c>
      <c r="K11" s="13"/>
      <c r="W11" s="2">
        <v>118</v>
      </c>
    </row>
    <row r="12" spans="1:23" x14ac:dyDescent="0.25">
      <c r="A12" s="14">
        <v>7</v>
      </c>
      <c r="B12" s="15">
        <v>2</v>
      </c>
      <c r="C12" s="16">
        <v>118</v>
      </c>
      <c r="D12" s="16">
        <f t="shared" si="0"/>
        <v>4</v>
      </c>
      <c r="E12" s="16">
        <f t="shared" si="0"/>
        <v>13924</v>
      </c>
      <c r="F12" s="17">
        <f t="shared" si="1"/>
        <v>236</v>
      </c>
      <c r="J12" s="372" t="s">
        <v>15</v>
      </c>
      <c r="K12" s="13" t="s">
        <v>140</v>
      </c>
      <c r="Q12" s="2">
        <f>(30*F36)-(B36*C36)</f>
        <v>3843</v>
      </c>
      <c r="W12" s="2">
        <v>133</v>
      </c>
    </row>
    <row r="13" spans="1:23" x14ac:dyDescent="0.25">
      <c r="A13" s="14">
        <v>8</v>
      </c>
      <c r="B13" s="15">
        <v>3</v>
      </c>
      <c r="C13" s="16">
        <v>135</v>
      </c>
      <c r="D13" s="16">
        <f t="shared" si="0"/>
        <v>9</v>
      </c>
      <c r="E13" s="16">
        <f t="shared" si="0"/>
        <v>18225</v>
      </c>
      <c r="F13" s="17">
        <f t="shared" si="1"/>
        <v>405</v>
      </c>
      <c r="J13" s="372"/>
      <c r="K13" s="13" t="s">
        <v>142</v>
      </c>
      <c r="Q13" s="2">
        <f>(30*D36)-(B36*B36)</f>
        <v>429</v>
      </c>
      <c r="R13" s="2">
        <f>(30*E36)-(C36*C36)</f>
        <v>134261</v>
      </c>
      <c r="W13" s="2">
        <v>139</v>
      </c>
    </row>
    <row r="14" spans="1:23" x14ac:dyDescent="0.25">
      <c r="A14" s="14">
        <v>9</v>
      </c>
      <c r="B14" s="15">
        <v>4</v>
      </c>
      <c r="C14" s="16">
        <v>141</v>
      </c>
      <c r="D14" s="16">
        <f t="shared" si="0"/>
        <v>16</v>
      </c>
      <c r="E14" s="16">
        <f t="shared" si="0"/>
        <v>19881</v>
      </c>
      <c r="F14" s="17">
        <f t="shared" si="1"/>
        <v>564</v>
      </c>
      <c r="K14" s="13"/>
      <c r="W14" s="2">
        <v>137</v>
      </c>
    </row>
    <row r="15" spans="1:23" x14ac:dyDescent="0.25">
      <c r="A15" s="14">
        <v>10</v>
      </c>
      <c r="B15" s="15">
        <v>3</v>
      </c>
      <c r="C15" s="16">
        <v>138</v>
      </c>
      <c r="D15" s="16">
        <f t="shared" si="0"/>
        <v>9</v>
      </c>
      <c r="E15" s="16">
        <f t="shared" si="0"/>
        <v>19044</v>
      </c>
      <c r="F15" s="17">
        <f t="shared" si="1"/>
        <v>414</v>
      </c>
      <c r="J15" s="372" t="s">
        <v>15</v>
      </c>
      <c r="K15" s="18">
        <f>Q20-R20</f>
        <v>3843</v>
      </c>
      <c r="Q15" s="2">
        <f>Q13*R13</f>
        <v>57597969</v>
      </c>
      <c r="W15" s="2">
        <v>145</v>
      </c>
    </row>
    <row r="16" spans="1:23" x14ac:dyDescent="0.25">
      <c r="A16" s="14">
        <v>11</v>
      </c>
      <c r="B16" s="15">
        <v>3</v>
      </c>
      <c r="C16" s="16">
        <v>146</v>
      </c>
      <c r="D16" s="16">
        <f t="shared" si="0"/>
        <v>9</v>
      </c>
      <c r="E16" s="16">
        <f t="shared" si="0"/>
        <v>21316</v>
      </c>
      <c r="F16" s="17">
        <f t="shared" si="1"/>
        <v>438</v>
      </c>
      <c r="J16" s="372"/>
      <c r="K16" s="18" t="s">
        <v>143</v>
      </c>
      <c r="Q16" s="2">
        <f>SQRT(Q15)</f>
        <v>7589.3325793510985</v>
      </c>
      <c r="W16" s="2">
        <v>134</v>
      </c>
    </row>
    <row r="17" spans="1:23" x14ac:dyDescent="0.25">
      <c r="A17" s="14">
        <v>12</v>
      </c>
      <c r="B17" s="15">
        <v>4</v>
      </c>
      <c r="C17" s="16">
        <v>135</v>
      </c>
      <c r="D17" s="16">
        <f t="shared" si="0"/>
        <v>16</v>
      </c>
      <c r="E17" s="16">
        <f t="shared" si="0"/>
        <v>18225</v>
      </c>
      <c r="F17" s="17">
        <f t="shared" si="1"/>
        <v>540</v>
      </c>
      <c r="K17" s="18"/>
      <c r="Q17" s="2">
        <f>Q12/Q16</f>
        <v>0.50636863779773678</v>
      </c>
      <c r="W17" s="2">
        <v>129</v>
      </c>
    </row>
    <row r="18" spans="1:23" x14ac:dyDescent="0.25">
      <c r="A18" s="14">
        <v>13</v>
      </c>
      <c r="B18" s="15">
        <v>4</v>
      </c>
      <c r="C18" s="16">
        <v>131</v>
      </c>
      <c r="D18" s="16">
        <f t="shared" si="0"/>
        <v>16</v>
      </c>
      <c r="E18" s="16">
        <f t="shared" si="0"/>
        <v>17161</v>
      </c>
      <c r="F18" s="17">
        <f t="shared" si="1"/>
        <v>524</v>
      </c>
      <c r="J18" s="372" t="s">
        <v>15</v>
      </c>
      <c r="K18" s="18">
        <f>K15</f>
        <v>3843</v>
      </c>
      <c r="W18" s="2">
        <v>112</v>
      </c>
    </row>
    <row r="19" spans="1:23" x14ac:dyDescent="0.25">
      <c r="A19" s="14">
        <v>14</v>
      </c>
      <c r="B19" s="15">
        <v>3</v>
      </c>
      <c r="C19" s="16">
        <v>109</v>
      </c>
      <c r="D19" s="16">
        <f t="shared" si="0"/>
        <v>9</v>
      </c>
      <c r="E19" s="16">
        <f t="shared" si="0"/>
        <v>11881</v>
      </c>
      <c r="F19" s="17">
        <f t="shared" si="1"/>
        <v>327</v>
      </c>
      <c r="J19" s="372"/>
      <c r="K19" s="18">
        <v>57597969</v>
      </c>
      <c r="W19" s="2">
        <v>141</v>
      </c>
    </row>
    <row r="20" spans="1:23" x14ac:dyDescent="0.25">
      <c r="A20" s="14">
        <v>15</v>
      </c>
      <c r="B20" s="15">
        <v>4</v>
      </c>
      <c r="C20" s="16">
        <v>141</v>
      </c>
      <c r="D20" s="16">
        <f t="shared" si="0"/>
        <v>16</v>
      </c>
      <c r="E20" s="16">
        <f t="shared" si="0"/>
        <v>19881</v>
      </c>
      <c r="F20" s="17">
        <f t="shared" si="1"/>
        <v>564</v>
      </c>
      <c r="K20" s="18"/>
      <c r="Q20" s="2">
        <f>30*F36</f>
        <v>391230</v>
      </c>
      <c r="R20" s="2">
        <f>99*C36</f>
        <v>387387</v>
      </c>
      <c r="S20" s="2">
        <f>99*99</f>
        <v>9801</v>
      </c>
      <c r="T20" s="2">
        <f>30*E36</f>
        <v>15445830</v>
      </c>
      <c r="U20" s="2">
        <f>C36*C36</f>
        <v>15311569</v>
      </c>
      <c r="W20" s="2">
        <v>110</v>
      </c>
    </row>
    <row r="21" spans="1:23" x14ac:dyDescent="0.25">
      <c r="A21" s="14">
        <v>16</v>
      </c>
      <c r="B21" s="15">
        <v>2</v>
      </c>
      <c r="C21" s="16">
        <v>110</v>
      </c>
      <c r="D21" s="16">
        <f t="shared" si="0"/>
        <v>4</v>
      </c>
      <c r="E21" s="16">
        <f t="shared" si="0"/>
        <v>12100</v>
      </c>
      <c r="F21" s="17">
        <f t="shared" si="1"/>
        <v>220</v>
      </c>
      <c r="J21" s="372" t="s">
        <v>15</v>
      </c>
      <c r="K21" s="18">
        <f>K18</f>
        <v>3843</v>
      </c>
      <c r="Q21" s="2">
        <f>30*D36</f>
        <v>10230</v>
      </c>
      <c r="R21" s="2">
        <f>Q21-S20</f>
        <v>429</v>
      </c>
      <c r="T21" s="2">
        <f>T20-U20</f>
        <v>134261</v>
      </c>
      <c r="W21" s="2">
        <v>145</v>
      </c>
    </row>
    <row r="22" spans="1:23" x14ac:dyDescent="0.25">
      <c r="A22" s="14">
        <v>17</v>
      </c>
      <c r="B22" s="15">
        <v>3</v>
      </c>
      <c r="C22" s="16">
        <v>148</v>
      </c>
      <c r="D22" s="16">
        <f t="shared" si="0"/>
        <v>9</v>
      </c>
      <c r="E22" s="16">
        <f t="shared" si="0"/>
        <v>21904</v>
      </c>
      <c r="F22" s="17">
        <f t="shared" si="1"/>
        <v>444</v>
      </c>
      <c r="J22" s="372"/>
      <c r="K22" s="18">
        <f>Q16</f>
        <v>7589.3325793510985</v>
      </c>
      <c r="W22" s="2">
        <v>139</v>
      </c>
    </row>
    <row r="23" spans="1:23" x14ac:dyDescent="0.25">
      <c r="A23" s="14">
        <v>18</v>
      </c>
      <c r="B23" s="15">
        <v>4</v>
      </c>
      <c r="C23" s="16">
        <v>139</v>
      </c>
      <c r="D23" s="16">
        <f t="shared" si="0"/>
        <v>16</v>
      </c>
      <c r="E23" s="16">
        <f t="shared" si="0"/>
        <v>19321</v>
      </c>
      <c r="F23" s="17">
        <f t="shared" si="1"/>
        <v>556</v>
      </c>
      <c r="K23" s="7"/>
      <c r="W23" s="2">
        <v>139</v>
      </c>
    </row>
    <row r="24" spans="1:23" x14ac:dyDescent="0.25">
      <c r="A24" s="14">
        <v>19</v>
      </c>
      <c r="B24" s="15">
        <v>3</v>
      </c>
      <c r="C24" s="16">
        <v>140</v>
      </c>
      <c r="D24" s="16">
        <f t="shared" si="0"/>
        <v>9</v>
      </c>
      <c r="E24" s="16">
        <f t="shared" si="0"/>
        <v>19600</v>
      </c>
      <c r="F24" s="17">
        <f t="shared" si="1"/>
        <v>420</v>
      </c>
      <c r="J24" s="2" t="s">
        <v>15</v>
      </c>
      <c r="K24" s="19">
        <f>K21/K22</f>
        <v>0.50636863779773678</v>
      </c>
      <c r="W24" s="2">
        <v>145</v>
      </c>
    </row>
    <row r="25" spans="1:23" x14ac:dyDescent="0.25">
      <c r="A25" s="14">
        <v>20</v>
      </c>
      <c r="B25" s="15">
        <v>3</v>
      </c>
      <c r="C25" s="16">
        <v>145</v>
      </c>
      <c r="D25" s="16">
        <f t="shared" si="0"/>
        <v>9</v>
      </c>
      <c r="E25" s="16">
        <f t="shared" si="0"/>
        <v>21025</v>
      </c>
      <c r="F25" s="17">
        <f t="shared" si="1"/>
        <v>435</v>
      </c>
      <c r="W25" s="2">
        <v>134</v>
      </c>
    </row>
    <row r="26" spans="1:23" x14ac:dyDescent="0.25">
      <c r="A26" s="14">
        <v>21</v>
      </c>
      <c r="B26" s="15">
        <v>4</v>
      </c>
      <c r="C26" s="16">
        <v>138</v>
      </c>
      <c r="D26" s="16">
        <f t="shared" si="0"/>
        <v>16</v>
      </c>
      <c r="E26" s="16">
        <f t="shared" si="0"/>
        <v>19044</v>
      </c>
      <c r="F26" s="17">
        <f t="shared" si="1"/>
        <v>552</v>
      </c>
      <c r="W26" s="2">
        <v>129</v>
      </c>
    </row>
    <row r="27" spans="1:23" x14ac:dyDescent="0.25">
      <c r="A27" s="14">
        <v>22</v>
      </c>
      <c r="B27" s="15">
        <v>4</v>
      </c>
      <c r="C27" s="16">
        <v>131</v>
      </c>
      <c r="D27" s="16">
        <f t="shared" si="0"/>
        <v>16</v>
      </c>
      <c r="E27" s="16">
        <f t="shared" si="0"/>
        <v>17161</v>
      </c>
      <c r="F27" s="17">
        <f t="shared" si="1"/>
        <v>524</v>
      </c>
      <c r="I27" s="2" t="s">
        <v>455</v>
      </c>
      <c r="W27" s="2">
        <v>112</v>
      </c>
    </row>
    <row r="28" spans="1:23" x14ac:dyDescent="0.25">
      <c r="A28" s="14">
        <v>23</v>
      </c>
      <c r="B28" s="15">
        <v>3</v>
      </c>
      <c r="C28" s="16">
        <v>105</v>
      </c>
      <c r="D28" s="16">
        <f t="shared" si="0"/>
        <v>9</v>
      </c>
      <c r="E28" s="16">
        <f t="shared" si="0"/>
        <v>11025</v>
      </c>
      <c r="F28" s="17">
        <f t="shared" si="1"/>
        <v>315</v>
      </c>
      <c r="I28" s="2" t="s">
        <v>456</v>
      </c>
      <c r="W28" s="2">
        <v>141</v>
      </c>
    </row>
    <row r="29" spans="1:23" x14ac:dyDescent="0.25">
      <c r="A29" s="14">
        <v>24</v>
      </c>
      <c r="B29" s="15">
        <v>4</v>
      </c>
      <c r="C29" s="16">
        <v>144</v>
      </c>
      <c r="D29" s="16">
        <f t="shared" si="0"/>
        <v>16</v>
      </c>
      <c r="E29" s="16">
        <f t="shared" si="0"/>
        <v>20736</v>
      </c>
      <c r="F29" s="17">
        <f t="shared" si="1"/>
        <v>576</v>
      </c>
      <c r="I29" s="2" t="s">
        <v>457</v>
      </c>
      <c r="W29" s="2">
        <v>123</v>
      </c>
    </row>
    <row r="30" spans="1:23" x14ac:dyDescent="0.25">
      <c r="A30" s="14">
        <v>25</v>
      </c>
      <c r="B30" s="15">
        <v>3</v>
      </c>
      <c r="C30" s="16">
        <v>122</v>
      </c>
      <c r="D30" s="16">
        <f t="shared" si="0"/>
        <v>9</v>
      </c>
      <c r="E30" s="16">
        <f t="shared" si="0"/>
        <v>14884</v>
      </c>
      <c r="F30" s="17">
        <f t="shared" si="1"/>
        <v>366</v>
      </c>
      <c r="I30" s="2" t="s">
        <v>458</v>
      </c>
      <c r="W30" s="2">
        <v>131</v>
      </c>
    </row>
    <row r="31" spans="1:23" x14ac:dyDescent="0.25">
      <c r="A31" s="14">
        <v>26</v>
      </c>
      <c r="B31" s="15">
        <v>4</v>
      </c>
      <c r="C31" s="16">
        <v>120</v>
      </c>
      <c r="D31" s="16">
        <f t="shared" si="0"/>
        <v>16</v>
      </c>
      <c r="E31" s="16">
        <f t="shared" si="0"/>
        <v>14400</v>
      </c>
      <c r="F31" s="17">
        <f t="shared" si="1"/>
        <v>480</v>
      </c>
      <c r="I31" s="2" t="s">
        <v>459</v>
      </c>
      <c r="W31" s="2">
        <v>129</v>
      </c>
    </row>
    <row r="32" spans="1:23" x14ac:dyDescent="0.25">
      <c r="A32" s="14">
        <v>27</v>
      </c>
      <c r="B32" s="15">
        <v>3</v>
      </c>
      <c r="C32" s="16">
        <v>128</v>
      </c>
      <c r="D32" s="16">
        <f t="shared" si="0"/>
        <v>9</v>
      </c>
      <c r="E32" s="16">
        <f t="shared" si="0"/>
        <v>16384</v>
      </c>
      <c r="F32" s="17">
        <f t="shared" si="1"/>
        <v>384</v>
      </c>
      <c r="I32" s="2" t="s">
        <v>460</v>
      </c>
      <c r="W32" s="2">
        <v>118</v>
      </c>
    </row>
    <row r="33" spans="1:23" x14ac:dyDescent="0.25">
      <c r="A33" s="14">
        <v>28</v>
      </c>
      <c r="B33" s="15">
        <v>2</v>
      </c>
      <c r="C33" s="16">
        <v>109</v>
      </c>
      <c r="D33" s="16">
        <f t="shared" si="0"/>
        <v>4</v>
      </c>
      <c r="E33" s="16">
        <f t="shared" si="0"/>
        <v>11881</v>
      </c>
      <c r="F33" s="17">
        <f t="shared" si="1"/>
        <v>218</v>
      </c>
      <c r="W33" s="2">
        <v>123</v>
      </c>
    </row>
    <row r="34" spans="1:23" x14ac:dyDescent="0.25">
      <c r="A34" s="14">
        <v>29</v>
      </c>
      <c r="B34" s="15">
        <v>4</v>
      </c>
      <c r="C34" s="16">
        <v>121</v>
      </c>
      <c r="D34" s="16">
        <f t="shared" si="0"/>
        <v>16</v>
      </c>
      <c r="E34" s="16">
        <f t="shared" si="0"/>
        <v>14641</v>
      </c>
      <c r="F34" s="17">
        <f t="shared" si="1"/>
        <v>484</v>
      </c>
      <c r="W34" s="2">
        <v>119</v>
      </c>
    </row>
    <row r="35" spans="1:23" ht="15.75" thickBot="1" x14ac:dyDescent="0.3">
      <c r="A35" s="20">
        <v>30</v>
      </c>
      <c r="B35" s="21">
        <v>2</v>
      </c>
      <c r="C35" s="22">
        <v>115</v>
      </c>
      <c r="D35" s="22">
        <f t="shared" si="0"/>
        <v>4</v>
      </c>
      <c r="E35" s="22">
        <f t="shared" si="0"/>
        <v>13225</v>
      </c>
      <c r="F35" s="23">
        <f t="shared" si="1"/>
        <v>230</v>
      </c>
    </row>
    <row r="36" spans="1:23" ht="15.75" thickBot="1" x14ac:dyDescent="0.3">
      <c r="A36" s="24" t="s">
        <v>19</v>
      </c>
      <c r="B36" s="25">
        <f>SUM(B6:B35)</f>
        <v>99</v>
      </c>
      <c r="C36" s="25">
        <f>SUM(C6:C35)</f>
        <v>3913</v>
      </c>
      <c r="D36" s="25">
        <f>SUM(D6:D35)</f>
        <v>341</v>
      </c>
      <c r="E36" s="25">
        <f>SUM(E6:E35)</f>
        <v>514861</v>
      </c>
      <c r="F36" s="26">
        <f>SUM(F6:F35)</f>
        <v>13041</v>
      </c>
    </row>
  </sheetData>
  <mergeCells count="7">
    <mergeCell ref="J21:J22"/>
    <mergeCell ref="I6:I7"/>
    <mergeCell ref="J6:J7"/>
    <mergeCell ref="J9:J10"/>
    <mergeCell ref="J12:J13"/>
    <mergeCell ref="J15:J16"/>
    <mergeCell ref="J18:J19"/>
  </mergeCells>
  <pageMargins left="0.78740157480314965" right="0" top="0.94488188976377963" bottom="0.74803149606299213" header="0.31496062992125984" footer="0.31496062992125984"/>
  <pageSetup paperSize="9" orientation="portrait" horizontalDpi="4294967293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45"/>
  <sheetViews>
    <sheetView topLeftCell="A31" workbookViewId="0">
      <selection sqref="A1:O42"/>
    </sheetView>
  </sheetViews>
  <sheetFormatPr defaultRowHeight="15" x14ac:dyDescent="0.25"/>
  <cols>
    <col min="1" max="1" width="4.140625" style="323" customWidth="1"/>
    <col min="2" max="2" width="9.140625" style="323"/>
    <col min="3" max="3" width="2.85546875" style="323" customWidth="1"/>
    <col min="4" max="4" width="7.5703125" style="323" customWidth="1"/>
    <col min="5" max="5" width="7.140625" style="323" customWidth="1"/>
    <col min="6" max="6" width="1.85546875" style="323" customWidth="1"/>
    <col min="7" max="12" width="9.140625" style="323"/>
    <col min="13" max="13" width="2.140625" style="323" customWidth="1"/>
    <col min="14" max="14" width="2.85546875" style="323" hidden="1" customWidth="1"/>
    <col min="15" max="15" width="4.42578125" style="323" hidden="1" customWidth="1"/>
    <col min="16" max="16384" width="9.140625" style="323"/>
  </cols>
  <sheetData>
    <row r="1" spans="1:15" x14ac:dyDescent="0.25">
      <c r="A1" s="2" t="s">
        <v>391</v>
      </c>
    </row>
    <row r="3" spans="1:15" x14ac:dyDescent="0.25">
      <c r="A3" s="324"/>
      <c r="B3" s="576" t="s">
        <v>312</v>
      </c>
      <c r="C3" s="576"/>
      <c r="D3" s="576"/>
      <c r="E3" s="576"/>
      <c r="F3" s="576"/>
      <c r="G3" s="576"/>
      <c r="H3" s="576"/>
      <c r="I3" s="576"/>
      <c r="J3" s="325"/>
      <c r="K3" s="324"/>
      <c r="L3" s="324"/>
      <c r="M3" s="324"/>
      <c r="N3" s="324"/>
      <c r="O3" s="324"/>
    </row>
    <row r="4" spans="1:15" x14ac:dyDescent="0.25">
      <c r="A4" s="324"/>
      <c r="B4" s="326"/>
      <c r="C4" s="326"/>
      <c r="D4" s="326"/>
      <c r="E4" s="326"/>
      <c r="F4" s="326"/>
      <c r="G4" s="326"/>
      <c r="H4" s="326"/>
      <c r="I4" s="326"/>
      <c r="J4" s="326"/>
      <c r="K4" s="324"/>
      <c r="L4" s="324"/>
      <c r="M4" s="324"/>
      <c r="N4" s="324"/>
      <c r="O4" s="324"/>
    </row>
    <row r="5" spans="1:15" ht="51.75" customHeight="1" x14ac:dyDescent="0.25">
      <c r="A5" s="572" t="s">
        <v>313</v>
      </c>
      <c r="B5" s="572"/>
      <c r="C5" s="572"/>
      <c r="D5" s="572"/>
      <c r="E5" s="572"/>
      <c r="F5" s="572"/>
      <c r="G5" s="572"/>
      <c r="H5" s="572"/>
      <c r="I5" s="572"/>
      <c r="J5" s="572"/>
      <c r="K5" s="572"/>
      <c r="L5" s="572"/>
      <c r="M5" s="572"/>
      <c r="N5" s="572"/>
      <c r="O5" s="572"/>
    </row>
    <row r="6" spans="1:15" x14ac:dyDescent="0.25">
      <c r="A6" s="324"/>
      <c r="B6" s="324"/>
      <c r="C6" s="324"/>
      <c r="D6" s="324"/>
      <c r="E6" s="324"/>
      <c r="F6" s="324"/>
      <c r="G6" s="324"/>
      <c r="H6" s="324"/>
      <c r="I6" s="324"/>
      <c r="J6" s="324"/>
      <c r="K6" s="324"/>
      <c r="L6" s="324"/>
      <c r="M6" s="324"/>
      <c r="N6" s="324"/>
      <c r="O6" s="324"/>
    </row>
    <row r="7" spans="1:15" x14ac:dyDescent="0.25">
      <c r="A7" s="324" t="s">
        <v>314</v>
      </c>
      <c r="B7" s="326" t="s">
        <v>401</v>
      </c>
      <c r="C7" s="326"/>
      <c r="D7" s="324"/>
      <c r="E7" s="324"/>
      <c r="F7" s="324"/>
      <c r="G7" s="324"/>
      <c r="H7" s="324"/>
      <c r="I7" s="324"/>
      <c r="J7" s="324"/>
      <c r="K7" s="324"/>
      <c r="L7" s="324"/>
      <c r="M7" s="324"/>
      <c r="N7" s="324"/>
      <c r="O7" s="324"/>
    </row>
    <row r="8" spans="1:15" ht="7.5" customHeight="1" thickBot="1" x14ac:dyDescent="0.3"/>
    <row r="9" spans="1:15" ht="15.75" thickBot="1" x14ac:dyDescent="0.3">
      <c r="B9" s="570" t="s">
        <v>315</v>
      </c>
      <c r="C9" s="571"/>
      <c r="D9" s="327" t="s">
        <v>167</v>
      </c>
      <c r="E9" s="579" t="s">
        <v>168</v>
      </c>
      <c r="F9" s="580"/>
      <c r="G9" s="327" t="s">
        <v>164</v>
      </c>
      <c r="H9" s="327" t="s">
        <v>165</v>
      </c>
      <c r="I9" s="327" t="s">
        <v>166</v>
      </c>
      <c r="J9" s="328" t="s">
        <v>169</v>
      </c>
    </row>
    <row r="10" spans="1:15" ht="16.5" thickTop="1" thickBot="1" x14ac:dyDescent="0.3">
      <c r="B10" s="570" t="s">
        <v>316</v>
      </c>
      <c r="C10" s="571"/>
      <c r="D10" s="329">
        <v>0.41199999999999998</v>
      </c>
      <c r="E10" s="574">
        <v>0.34399999999999997</v>
      </c>
      <c r="F10" s="575"/>
      <c r="G10" s="329">
        <v>0.254</v>
      </c>
      <c r="H10" s="329">
        <v>0.22900000000000001</v>
      </c>
      <c r="I10" s="329">
        <v>0.22700000000000001</v>
      </c>
      <c r="J10" s="330">
        <v>0.20200000000000001</v>
      </c>
    </row>
    <row r="11" spans="1:15" ht="8.25" customHeight="1" x14ac:dyDescent="0.25"/>
    <row r="12" spans="1:15" x14ac:dyDescent="0.25">
      <c r="A12" s="331" t="s">
        <v>317</v>
      </c>
      <c r="B12" s="326" t="s">
        <v>318</v>
      </c>
      <c r="C12" s="326"/>
      <c r="D12" s="324"/>
      <c r="E12" s="324"/>
      <c r="F12" s="324"/>
      <c r="G12" s="324"/>
      <c r="H12" s="324"/>
      <c r="I12" s="324"/>
      <c r="J12" s="324"/>
      <c r="K12" s="324"/>
      <c r="L12" s="324"/>
      <c r="M12" s="324"/>
    </row>
    <row r="14" spans="1:15" ht="16.5" customHeight="1" x14ac:dyDescent="0.25">
      <c r="B14" s="372" t="s">
        <v>448</v>
      </c>
      <c r="C14" s="372" t="s">
        <v>15</v>
      </c>
      <c r="D14" s="2"/>
      <c r="E14" s="2"/>
      <c r="F14" s="2"/>
      <c r="G14" s="2"/>
    </row>
    <row r="15" spans="1:15" x14ac:dyDescent="0.25">
      <c r="B15" s="372"/>
      <c r="C15" s="372"/>
      <c r="D15" s="2"/>
      <c r="E15" s="2"/>
      <c r="F15" s="2"/>
      <c r="G15" s="2"/>
    </row>
    <row r="16" spans="1:15" ht="7.5" customHeight="1" x14ac:dyDescent="0.25">
      <c r="B16" s="2"/>
      <c r="C16" s="2"/>
      <c r="D16" s="577"/>
      <c r="E16" s="577"/>
      <c r="F16" s="332"/>
      <c r="G16" s="2"/>
    </row>
    <row r="17" spans="1:14" x14ac:dyDescent="0.25">
      <c r="B17" s="2"/>
      <c r="C17" s="372" t="s">
        <v>15</v>
      </c>
      <c r="D17" s="578">
        <v>3.4132001084898854E-2</v>
      </c>
      <c r="E17" s="578"/>
      <c r="F17" s="333"/>
      <c r="G17" s="2"/>
      <c r="L17" s="334"/>
    </row>
    <row r="18" spans="1:14" x14ac:dyDescent="0.25">
      <c r="B18" s="2"/>
      <c r="C18" s="372"/>
      <c r="D18" s="500">
        <v>5</v>
      </c>
      <c r="E18" s="500"/>
      <c r="F18" s="123"/>
      <c r="G18" s="2"/>
    </row>
    <row r="19" spans="1:14" ht="6" customHeight="1" x14ac:dyDescent="0.25">
      <c r="B19" s="2"/>
      <c r="C19" s="2"/>
      <c r="D19" s="2"/>
      <c r="E19" s="2"/>
      <c r="F19" s="2"/>
      <c r="G19" s="2"/>
    </row>
    <row r="20" spans="1:14" ht="16.5" x14ac:dyDescent="0.25">
      <c r="B20" s="335" t="s">
        <v>449</v>
      </c>
      <c r="C20" s="335" t="s">
        <v>15</v>
      </c>
      <c r="D20" s="336">
        <v>6.982836211014512E-2</v>
      </c>
      <c r="E20" s="2"/>
      <c r="F20" s="2"/>
      <c r="G20" s="2"/>
    </row>
    <row r="21" spans="1:14" ht="9.75" customHeight="1" x14ac:dyDescent="0.25"/>
    <row r="22" spans="1:14" ht="51.75" customHeight="1" x14ac:dyDescent="0.25">
      <c r="A22" s="337" t="s">
        <v>319</v>
      </c>
      <c r="B22" s="572" t="s">
        <v>321</v>
      </c>
      <c r="C22" s="572"/>
      <c r="D22" s="572"/>
      <c r="E22" s="572"/>
      <c r="F22" s="572"/>
      <c r="G22" s="572"/>
      <c r="H22" s="572"/>
      <c r="I22" s="572"/>
      <c r="J22" s="572"/>
      <c r="K22" s="572"/>
      <c r="L22" s="572"/>
      <c r="M22" s="572"/>
      <c r="N22" s="572"/>
    </row>
    <row r="23" spans="1:14" ht="16.5" x14ac:dyDescent="0.3">
      <c r="B23" s="286" t="s">
        <v>450</v>
      </c>
      <c r="C23" s="338" t="s">
        <v>320</v>
      </c>
      <c r="D23" s="339">
        <v>2.89</v>
      </c>
      <c r="E23" s="500" t="s">
        <v>10</v>
      </c>
      <c r="F23" s="500"/>
      <c r="G23" s="340">
        <f>D20</f>
        <v>6.982836211014512E-2</v>
      </c>
      <c r="H23" s="123" t="s">
        <v>15</v>
      </c>
      <c r="I23" s="244">
        <f>D23*G23</f>
        <v>0.20180396649831941</v>
      </c>
    </row>
    <row r="24" spans="1:14" ht="16.5" x14ac:dyDescent="0.3">
      <c r="B24" s="286" t="s">
        <v>451</v>
      </c>
      <c r="C24" s="338" t="s">
        <v>320</v>
      </c>
      <c r="D24" s="339">
        <v>3.49</v>
      </c>
      <c r="E24" s="500" t="s">
        <v>10</v>
      </c>
      <c r="F24" s="500"/>
      <c r="G24" s="340">
        <f>D20</f>
        <v>6.982836211014512E-2</v>
      </c>
      <c r="H24" s="123" t="s">
        <v>15</v>
      </c>
      <c r="I24" s="244">
        <f t="shared" ref="I24:I27" si="0">D24*G24</f>
        <v>0.24370098376440649</v>
      </c>
    </row>
    <row r="25" spans="1:14" ht="16.5" x14ac:dyDescent="0.3">
      <c r="B25" s="286" t="s">
        <v>452</v>
      </c>
      <c r="C25" s="338" t="s">
        <v>320</v>
      </c>
      <c r="D25" s="339">
        <v>3.85</v>
      </c>
      <c r="E25" s="500" t="s">
        <v>10</v>
      </c>
      <c r="F25" s="500"/>
      <c r="G25" s="340">
        <f>D20</f>
        <v>6.982836211014512E-2</v>
      </c>
      <c r="H25" s="123" t="s">
        <v>15</v>
      </c>
      <c r="I25" s="244">
        <f t="shared" si="0"/>
        <v>0.26883919412405871</v>
      </c>
    </row>
    <row r="26" spans="1:14" ht="16.5" x14ac:dyDescent="0.3">
      <c r="B26" s="286" t="s">
        <v>453</v>
      </c>
      <c r="C26" s="338" t="s">
        <v>320</v>
      </c>
      <c r="D26" s="339">
        <v>4.0999999999999996</v>
      </c>
      <c r="E26" s="500" t="s">
        <v>10</v>
      </c>
      <c r="F26" s="500"/>
      <c r="G26" s="340">
        <f>D20</f>
        <v>6.982836211014512E-2</v>
      </c>
      <c r="H26" s="123" t="s">
        <v>15</v>
      </c>
      <c r="I26" s="244">
        <f t="shared" si="0"/>
        <v>0.28629628465159496</v>
      </c>
    </row>
    <row r="27" spans="1:14" ht="16.5" x14ac:dyDescent="0.3">
      <c r="B27" s="286" t="s">
        <v>454</v>
      </c>
      <c r="C27" s="338" t="s">
        <v>320</v>
      </c>
      <c r="D27" s="339">
        <v>4.3</v>
      </c>
      <c r="E27" s="500" t="s">
        <v>10</v>
      </c>
      <c r="F27" s="500"/>
      <c r="G27" s="340">
        <f>D20</f>
        <v>6.982836211014512E-2</v>
      </c>
      <c r="H27" s="123" t="s">
        <v>15</v>
      </c>
      <c r="I27" s="244">
        <f t="shared" si="0"/>
        <v>0.30026195707362402</v>
      </c>
    </row>
    <row r="28" spans="1:14" ht="7.5" customHeight="1" x14ac:dyDescent="0.25"/>
    <row r="29" spans="1:14" ht="49.5" customHeight="1" x14ac:dyDescent="0.25">
      <c r="A29" s="341" t="s">
        <v>322</v>
      </c>
      <c r="B29" s="573" t="s">
        <v>323</v>
      </c>
      <c r="C29" s="573"/>
      <c r="D29" s="573"/>
      <c r="E29" s="573"/>
      <c r="F29" s="573"/>
      <c r="G29" s="573"/>
      <c r="H29" s="573"/>
      <c r="I29" s="573"/>
      <c r="J29" s="573"/>
      <c r="K29" s="573"/>
      <c r="L29" s="573"/>
      <c r="M29" s="573"/>
      <c r="N29" s="573"/>
    </row>
    <row r="30" spans="1:14" x14ac:dyDescent="0.25">
      <c r="A30" s="324"/>
      <c r="B30" s="326" t="s">
        <v>324</v>
      </c>
      <c r="C30" s="324"/>
      <c r="D30" s="324"/>
      <c r="E30" s="324"/>
      <c r="F30" s="324"/>
      <c r="G30" s="324"/>
      <c r="H30" s="324"/>
      <c r="I30" s="324"/>
      <c r="J30" s="324"/>
      <c r="K30" s="324"/>
      <c r="L30" s="324"/>
      <c r="M30" s="324"/>
      <c r="N30" s="324"/>
    </row>
    <row r="31" spans="1:14" ht="8.25" customHeight="1" thickBot="1" x14ac:dyDescent="0.3"/>
    <row r="32" spans="1:14" s="2" customFormat="1" x14ac:dyDescent="0.25">
      <c r="B32" s="557" t="s">
        <v>325</v>
      </c>
      <c r="C32" s="558"/>
      <c r="D32" s="29"/>
      <c r="E32" s="558" t="str">
        <f>D9</f>
        <v>A2B1</v>
      </c>
      <c r="F32" s="558"/>
      <c r="G32" s="10" t="str">
        <f>E9</f>
        <v>A2B2</v>
      </c>
      <c r="H32" s="10" t="str">
        <f t="shared" ref="H32:K33" si="1">G9</f>
        <v>A1B1</v>
      </c>
      <c r="I32" s="10" t="str">
        <f t="shared" si="1"/>
        <v>A1B2</v>
      </c>
      <c r="J32" s="10" t="str">
        <f t="shared" si="1"/>
        <v>A1B3</v>
      </c>
      <c r="K32" s="10" t="str">
        <f t="shared" si="1"/>
        <v>A2B3</v>
      </c>
      <c r="L32" s="11" t="s">
        <v>326</v>
      </c>
    </row>
    <row r="33" spans="2:12" s="2" customFormat="1" ht="15.75" thickBot="1" x14ac:dyDescent="0.3">
      <c r="B33" s="559"/>
      <c r="C33" s="560"/>
      <c r="D33" s="342" t="s">
        <v>180</v>
      </c>
      <c r="E33" s="569">
        <f>D10</f>
        <v>0.41199999999999998</v>
      </c>
      <c r="F33" s="569"/>
      <c r="G33" s="343">
        <f>E10</f>
        <v>0.34399999999999997</v>
      </c>
      <c r="H33" s="343">
        <f t="shared" si="1"/>
        <v>0.254</v>
      </c>
      <c r="I33" s="343">
        <f t="shared" si="1"/>
        <v>0.22900000000000001</v>
      </c>
      <c r="J33" s="343">
        <f t="shared" si="1"/>
        <v>0.22700000000000001</v>
      </c>
      <c r="K33" s="343">
        <f t="shared" si="1"/>
        <v>0.20200000000000001</v>
      </c>
      <c r="L33" s="344" t="s">
        <v>327</v>
      </c>
    </row>
    <row r="34" spans="2:12" s="2" customFormat="1" ht="15.75" thickTop="1" x14ac:dyDescent="0.25">
      <c r="B34" s="561" t="str">
        <f>E32</f>
        <v>A2B1</v>
      </c>
      <c r="C34" s="562"/>
      <c r="D34" s="345">
        <f>D10</f>
        <v>0.41199999999999998</v>
      </c>
      <c r="E34" s="346">
        <v>0</v>
      </c>
      <c r="F34" s="347"/>
      <c r="G34" s="348" t="s">
        <v>34</v>
      </c>
      <c r="H34" s="348" t="s">
        <v>34</v>
      </c>
      <c r="I34" s="348" t="s">
        <v>34</v>
      </c>
      <c r="J34" s="348" t="s">
        <v>34</v>
      </c>
      <c r="K34" s="348" t="s">
        <v>34</v>
      </c>
      <c r="L34" s="349"/>
    </row>
    <row r="35" spans="2:12" s="2" customFormat="1" x14ac:dyDescent="0.25">
      <c r="B35" s="563" t="str">
        <f>G32</f>
        <v>A2B2</v>
      </c>
      <c r="C35" s="564"/>
      <c r="D35" s="350">
        <f>E10</f>
        <v>0.34399999999999997</v>
      </c>
      <c r="E35" s="351">
        <v>6.8679006179006186E-2</v>
      </c>
      <c r="F35" s="352"/>
      <c r="G35" s="353">
        <v>0</v>
      </c>
      <c r="H35" s="353" t="s">
        <v>34</v>
      </c>
      <c r="I35" s="353" t="s">
        <v>34</v>
      </c>
      <c r="J35" s="353" t="s">
        <v>34</v>
      </c>
      <c r="K35" s="353" t="s">
        <v>34</v>
      </c>
      <c r="L35" s="354">
        <f>I27</f>
        <v>0.30026195707362402</v>
      </c>
    </row>
    <row r="36" spans="2:12" s="2" customFormat="1" x14ac:dyDescent="0.25">
      <c r="B36" s="565" t="str">
        <f>H32</f>
        <v>A1B1</v>
      </c>
      <c r="C36" s="566"/>
      <c r="D36" s="355">
        <f>G10</f>
        <v>0.254</v>
      </c>
      <c r="E36" s="351">
        <v>0.15810929810929819</v>
      </c>
      <c r="F36" s="352"/>
      <c r="G36" s="353">
        <v>8.9430291930292005E-2</v>
      </c>
      <c r="H36" s="353">
        <v>0</v>
      </c>
      <c r="I36" s="353" t="s">
        <v>34</v>
      </c>
      <c r="J36" s="353" t="s">
        <v>34</v>
      </c>
      <c r="K36" s="353" t="s">
        <v>34</v>
      </c>
      <c r="L36" s="354">
        <f>I26</f>
        <v>0.28629628465159496</v>
      </c>
    </row>
    <row r="37" spans="2:12" s="2" customFormat="1" x14ac:dyDescent="0.25">
      <c r="B37" s="563" t="str">
        <f>I32</f>
        <v>A1B2</v>
      </c>
      <c r="C37" s="564"/>
      <c r="D37" s="355">
        <f>H10</f>
        <v>0.22900000000000001</v>
      </c>
      <c r="E37" s="351">
        <v>0.18301679801679799</v>
      </c>
      <c r="F37" s="352"/>
      <c r="G37" s="353">
        <v>0.1143377918377918</v>
      </c>
      <c r="H37" s="353">
        <v>2.4907499907499797E-2</v>
      </c>
      <c r="I37" s="353">
        <v>0</v>
      </c>
      <c r="J37" s="353" t="s">
        <v>34</v>
      </c>
      <c r="K37" s="353" t="s">
        <v>34</v>
      </c>
      <c r="L37" s="354">
        <f>I25</f>
        <v>0.26883919412405871</v>
      </c>
    </row>
    <row r="38" spans="2:12" s="2" customFormat="1" x14ac:dyDescent="0.25">
      <c r="B38" s="563" t="str">
        <f>J32</f>
        <v>A1B3</v>
      </c>
      <c r="C38" s="564"/>
      <c r="D38" s="355">
        <f>I10</f>
        <v>0.22700000000000001</v>
      </c>
      <c r="E38" s="351">
        <v>0.18495162245162247</v>
      </c>
      <c r="F38" s="352"/>
      <c r="G38" s="353">
        <v>0.11627261627261629</v>
      </c>
      <c r="H38" s="353">
        <v>2.6842324342324281E-2</v>
      </c>
      <c r="I38" s="353">
        <v>1.9348244348244836E-3</v>
      </c>
      <c r="J38" s="353">
        <v>0</v>
      </c>
      <c r="K38" s="353" t="s">
        <v>34</v>
      </c>
      <c r="L38" s="354">
        <f>I24</f>
        <v>0.24370098376440649</v>
      </c>
    </row>
    <row r="39" spans="2:12" s="2" customFormat="1" ht="15.75" thickBot="1" x14ac:dyDescent="0.3">
      <c r="B39" s="567" t="str">
        <f>K32</f>
        <v>A2B3</v>
      </c>
      <c r="C39" s="568"/>
      <c r="D39" s="356">
        <f>J10</f>
        <v>0.20200000000000001</v>
      </c>
      <c r="E39" s="357">
        <v>0.2100247900247901</v>
      </c>
      <c r="F39" s="358" t="s">
        <v>308</v>
      </c>
      <c r="G39" s="359">
        <v>0.14134578384578392</v>
      </c>
      <c r="H39" s="359">
        <v>5.1915491915491913E-2</v>
      </c>
      <c r="I39" s="359">
        <v>2.7007992007992115E-2</v>
      </c>
      <c r="J39" s="359">
        <v>2.5073167573167632E-2</v>
      </c>
      <c r="K39" s="359">
        <v>0</v>
      </c>
      <c r="L39" s="360">
        <f>I23</f>
        <v>0.20180396649831941</v>
      </c>
    </row>
    <row r="40" spans="2:12" s="2" customFormat="1" ht="9" customHeight="1" x14ac:dyDescent="0.25"/>
    <row r="41" spans="2:12" s="2" customFormat="1" x14ac:dyDescent="0.25">
      <c r="C41" s="361" t="s">
        <v>328</v>
      </c>
    </row>
    <row r="42" spans="2:12" s="2" customFormat="1" x14ac:dyDescent="0.25">
      <c r="C42" s="286" t="s">
        <v>308</v>
      </c>
      <c r="D42" s="544" t="s">
        <v>329</v>
      </c>
      <c r="E42" s="544"/>
      <c r="F42" s="544"/>
      <c r="G42" s="544"/>
      <c r="H42" s="544"/>
      <c r="I42" s="544"/>
      <c r="J42" s="544"/>
      <c r="K42" s="544"/>
    </row>
    <row r="43" spans="2:12" s="2" customFormat="1" x14ac:dyDescent="0.25"/>
    <row r="44" spans="2:12" s="2" customFormat="1" x14ac:dyDescent="0.25"/>
    <row r="45" spans="2:12" s="2" customFormat="1" x14ac:dyDescent="0.25"/>
  </sheetData>
  <mergeCells count="29">
    <mergeCell ref="B3:I3"/>
    <mergeCell ref="A5:O5"/>
    <mergeCell ref="D16:E16"/>
    <mergeCell ref="D17:E17"/>
    <mergeCell ref="B14:B15"/>
    <mergeCell ref="C14:C15"/>
    <mergeCell ref="C17:C18"/>
    <mergeCell ref="B9:C9"/>
    <mergeCell ref="E9:F9"/>
    <mergeCell ref="E26:F26"/>
    <mergeCell ref="B10:C10"/>
    <mergeCell ref="D18:E18"/>
    <mergeCell ref="B22:N22"/>
    <mergeCell ref="B29:N29"/>
    <mergeCell ref="E27:F27"/>
    <mergeCell ref="E10:F10"/>
    <mergeCell ref="E23:F23"/>
    <mergeCell ref="E24:F24"/>
    <mergeCell ref="E25:F25"/>
    <mergeCell ref="D42:K42"/>
    <mergeCell ref="B32:C33"/>
    <mergeCell ref="B34:C34"/>
    <mergeCell ref="B35:C35"/>
    <mergeCell ref="B36:C36"/>
    <mergeCell ref="B37:C37"/>
    <mergeCell ref="B38:C38"/>
    <mergeCell ref="B39:C39"/>
    <mergeCell ref="E32:F32"/>
    <mergeCell ref="E33:F33"/>
  </mergeCells>
  <pageMargins left="0.7" right="0.7" top="0.75" bottom="0.75" header="0.3" footer="0.3"/>
  <pageSetup orientation="portrait" horizontalDpi="4294967293" verticalDpi="0" r:id="rId1"/>
  <drawing r:id="rId2"/>
  <legacyDrawing r:id="rId3"/>
  <oleObjects>
    <mc:AlternateContent xmlns:mc="http://schemas.openxmlformats.org/markup-compatibility/2006">
      <mc:Choice Requires="x14">
        <oleObject progId="Equation.3" shapeId="5125" r:id="rId4">
          <objectPr defaultSize="0" r:id="rId5">
            <anchor moveWithCells="1">
              <from>
                <xdr:col>3</xdr:col>
                <xdr:colOff>9525</xdr:colOff>
                <xdr:row>12</xdr:row>
                <xdr:rowOff>95250</xdr:rowOff>
              </from>
              <to>
                <xdr:col>6</xdr:col>
                <xdr:colOff>171450</xdr:colOff>
                <xdr:row>14</xdr:row>
                <xdr:rowOff>142875</xdr:rowOff>
              </to>
            </anchor>
          </objectPr>
        </oleObject>
      </mc:Choice>
      <mc:Fallback>
        <oleObject progId="Equation.3" shapeId="5125" r:id="rId4"/>
      </mc:Fallback>
    </mc:AlternateContent>
    <mc:AlternateContent xmlns:mc="http://schemas.openxmlformats.org/markup-compatibility/2006">
      <mc:Choice Requires="x14">
        <oleObject progId="Equation.3" shapeId="5126" r:id="rId6">
          <objectPr defaultSize="0" autoPict="0" r:id="rId7">
            <anchor moveWithCells="1">
              <from>
                <xdr:col>2</xdr:col>
                <xdr:colOff>152400</xdr:colOff>
                <xdr:row>15</xdr:row>
                <xdr:rowOff>123825</xdr:rowOff>
              </from>
              <to>
                <xdr:col>3</xdr:col>
                <xdr:colOff>314325</xdr:colOff>
                <xdr:row>18</xdr:row>
                <xdr:rowOff>47625</xdr:rowOff>
              </to>
            </anchor>
          </objectPr>
        </oleObject>
      </mc:Choice>
      <mc:Fallback>
        <oleObject progId="Equation.3" shapeId="5126" r:id="rId6"/>
      </mc:Fallback>
    </mc:AlternateContent>
  </oleObjec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62"/>
  <sheetViews>
    <sheetView topLeftCell="H1" zoomScale="64" zoomScaleNormal="64" workbookViewId="0">
      <selection activeCell="AC25" sqref="AC25"/>
    </sheetView>
  </sheetViews>
  <sheetFormatPr defaultRowHeight="15" x14ac:dyDescent="0.25"/>
  <cols>
    <col min="1" max="1" width="5.42578125" hidden="1" customWidth="1"/>
    <col min="2" max="2" width="22.42578125" hidden="1" customWidth="1"/>
    <col min="3" max="3" width="0" style="1" hidden="1" customWidth="1"/>
    <col min="4" max="4" width="12.85546875" style="72" hidden="1" customWidth="1"/>
    <col min="5" max="5" width="12.85546875" style="73" hidden="1" customWidth="1"/>
    <col min="6" max="7" width="12.85546875" style="112" hidden="1" customWidth="1"/>
    <col min="15" max="15" width="11.140625" customWidth="1"/>
    <col min="27" max="27" width="13.85546875" customWidth="1"/>
    <col min="34" max="34" width="22.5703125" customWidth="1"/>
  </cols>
  <sheetData>
    <row r="1" spans="1:43" x14ac:dyDescent="0.25">
      <c r="A1" t="s">
        <v>330</v>
      </c>
    </row>
    <row r="4" spans="1:43" x14ac:dyDescent="0.25">
      <c r="A4" s="68" t="s">
        <v>157</v>
      </c>
      <c r="B4" s="66"/>
    </row>
    <row r="5" spans="1:43" x14ac:dyDescent="0.25">
      <c r="A5" s="66"/>
      <c r="B5" s="66"/>
    </row>
    <row r="6" spans="1:43" ht="31.5" x14ac:dyDescent="0.25">
      <c r="A6" s="590" t="s">
        <v>23</v>
      </c>
      <c r="B6" s="590" t="s">
        <v>63</v>
      </c>
      <c r="C6" s="582" t="s">
        <v>161</v>
      </c>
      <c r="D6" s="581" t="s">
        <v>173</v>
      </c>
      <c r="E6" s="581"/>
      <c r="F6" s="582" t="s">
        <v>174</v>
      </c>
      <c r="G6" s="67"/>
      <c r="I6" s="395"/>
      <c r="J6" s="394" t="s">
        <v>160</v>
      </c>
      <c r="K6" s="124" t="s">
        <v>124</v>
      </c>
      <c r="L6" s="124"/>
      <c r="M6" s="124" t="s">
        <v>331</v>
      </c>
      <c r="N6" s="124"/>
      <c r="O6" s="111" t="s">
        <v>178</v>
      </c>
      <c r="AA6" s="394" t="s">
        <v>62</v>
      </c>
      <c r="AB6" s="585" t="s">
        <v>105</v>
      </c>
      <c r="AC6" s="585"/>
      <c r="AE6" s="83"/>
      <c r="AF6" s="125"/>
      <c r="AG6" s="125"/>
      <c r="AH6" s="97"/>
    </row>
    <row r="7" spans="1:43" ht="18" customHeight="1" thickBot="1" x14ac:dyDescent="0.3">
      <c r="A7" s="591"/>
      <c r="B7" s="591"/>
      <c r="C7" s="582"/>
      <c r="D7" s="110" t="s">
        <v>124</v>
      </c>
      <c r="E7" s="110" t="s">
        <v>125</v>
      </c>
      <c r="F7" s="582"/>
      <c r="G7" s="67"/>
      <c r="I7" s="400"/>
      <c r="J7" s="395"/>
      <c r="K7" s="75"/>
      <c r="L7" s="75"/>
      <c r="M7" s="75"/>
      <c r="N7" s="75"/>
      <c r="O7" s="75"/>
      <c r="AA7" s="394"/>
      <c r="AB7" s="124" t="s">
        <v>124</v>
      </c>
      <c r="AC7" s="124" t="s">
        <v>331</v>
      </c>
      <c r="AE7" s="83"/>
      <c r="AF7" s="124" t="s">
        <v>124</v>
      </c>
      <c r="AG7" s="124" t="s">
        <v>331</v>
      </c>
      <c r="AH7" s="126" t="s">
        <v>332</v>
      </c>
      <c r="AK7" s="97"/>
      <c r="AL7" s="97" t="s">
        <v>333</v>
      </c>
      <c r="AM7" s="97" t="s">
        <v>334</v>
      </c>
      <c r="AN7" s="97"/>
      <c r="AO7" s="97" t="s">
        <v>335</v>
      </c>
      <c r="AP7" s="97" t="s">
        <v>336</v>
      </c>
      <c r="AQ7" s="97" t="s">
        <v>337</v>
      </c>
    </row>
    <row r="8" spans="1:43" ht="16.5" thickBot="1" x14ac:dyDescent="0.3">
      <c r="A8" s="76">
        <v>3</v>
      </c>
      <c r="B8" s="77" t="s">
        <v>78</v>
      </c>
      <c r="C8" s="586" t="s">
        <v>164</v>
      </c>
      <c r="D8" s="78">
        <f>'[1]Hasil Akhir Pretest'!E6</f>
        <v>0.49190624190624188</v>
      </c>
      <c r="E8" s="78">
        <f>'[1]Hasil Akhir Postest'!E6</f>
        <v>0.73030303030303023</v>
      </c>
      <c r="F8" s="69">
        <f>E8-D8</f>
        <v>0.23839678839678835</v>
      </c>
      <c r="G8" s="127"/>
      <c r="I8" s="397"/>
      <c r="J8" s="79" t="s">
        <v>164</v>
      </c>
      <c r="K8" s="80">
        <f>'[1]Rekap Data (2)'!W15</f>
        <v>0.46388352388352389</v>
      </c>
      <c r="L8" s="587">
        <f>AVERAGE(K8:K10)</f>
        <v>0.40673863173863173</v>
      </c>
      <c r="M8" s="81">
        <f>'L19'!E14</f>
        <v>0.71805268805268807</v>
      </c>
      <c r="N8" s="587">
        <f>AVERAGE(M8:M10)</f>
        <v>0.64365785449118784</v>
      </c>
      <c r="O8" s="82">
        <f>M8-K8</f>
        <v>0.25416916416916419</v>
      </c>
      <c r="AA8" s="97" t="s">
        <v>73</v>
      </c>
      <c r="AB8" s="98">
        <f>L8</f>
        <v>0.40673863173863173</v>
      </c>
      <c r="AC8" s="98">
        <f>N8</f>
        <v>0.64365785449118784</v>
      </c>
      <c r="AD8" s="128"/>
      <c r="AE8" s="129" t="s">
        <v>164</v>
      </c>
      <c r="AF8" s="98">
        <f>'[1]Rekap Data (2)'!W15</f>
        <v>0.46388352388352389</v>
      </c>
      <c r="AG8" s="98">
        <f>M8</f>
        <v>0.71805268805268807</v>
      </c>
      <c r="AH8" s="98">
        <f>AG8-AF8</f>
        <v>0.25416916416916419</v>
      </c>
      <c r="AK8" s="97" t="s">
        <v>335</v>
      </c>
      <c r="AL8" s="98">
        <f>O8</f>
        <v>0.25416916416916419</v>
      </c>
      <c r="AM8" s="98">
        <f>O11</f>
        <v>0.41227846227846227</v>
      </c>
      <c r="AN8" s="97" t="s">
        <v>333</v>
      </c>
      <c r="AO8" s="98">
        <f>AL8</f>
        <v>0.25416916416916419</v>
      </c>
      <c r="AP8" s="98">
        <f>AL9</f>
        <v>0.22926166426166428</v>
      </c>
      <c r="AQ8" s="98">
        <f>AL10</f>
        <v>0.22732683982683988</v>
      </c>
    </row>
    <row r="9" spans="1:43" ht="16.5" thickBot="1" x14ac:dyDescent="0.3">
      <c r="A9" s="70">
        <v>5</v>
      </c>
      <c r="B9" s="71" t="s">
        <v>81</v>
      </c>
      <c r="C9" s="582"/>
      <c r="D9" s="110">
        <f>'[1]Hasil Akhir Pretest'!E8</f>
        <v>0.44008954008954015</v>
      </c>
      <c r="E9" s="110">
        <f>'[1]Hasil Akhir Postest'!E8</f>
        <v>0.66388888888888875</v>
      </c>
      <c r="F9" s="69">
        <f t="shared" ref="F9:F28" si="0">E9-D9</f>
        <v>0.2237993487993486</v>
      </c>
      <c r="G9" s="127"/>
      <c r="I9" s="398"/>
      <c r="J9" s="83" t="s">
        <v>165</v>
      </c>
      <c r="K9" s="84">
        <f>'[1]Rekap Data (2)'!W23</f>
        <v>0.4013864838864839</v>
      </c>
      <c r="L9" s="588"/>
      <c r="M9" s="85">
        <f>'L19'!E22</f>
        <v>0.63064814814814818</v>
      </c>
      <c r="N9" s="588"/>
      <c r="O9" s="82">
        <f t="shared" ref="O9:O13" si="1">M9-K9</f>
        <v>0.22926166426166428</v>
      </c>
      <c r="AA9" s="97" t="s">
        <v>90</v>
      </c>
      <c r="AB9" s="98">
        <f>L11</f>
        <v>0.41781474698141358</v>
      </c>
      <c r="AC9" s="98">
        <f>N11</f>
        <v>0.73719194385861053</v>
      </c>
      <c r="AD9" s="128"/>
      <c r="AE9" s="129" t="s">
        <v>165</v>
      </c>
      <c r="AF9" s="98">
        <f>'[1]Rekap Data (2)'!W23</f>
        <v>0.4013864838864839</v>
      </c>
      <c r="AG9" s="98">
        <f t="shared" ref="AG9:AG13" si="2">M9</f>
        <v>0.63064814814814818</v>
      </c>
      <c r="AH9" s="98">
        <f t="shared" ref="AH9:AH13" si="3">AG9-AF9</f>
        <v>0.22926166426166428</v>
      </c>
      <c r="AK9" s="97" t="s">
        <v>336</v>
      </c>
      <c r="AL9" s="98">
        <f>O9</f>
        <v>0.22926166426166428</v>
      </c>
      <c r="AM9" s="98">
        <f>O12</f>
        <v>0.34359945609945608</v>
      </c>
      <c r="AN9" s="97" t="s">
        <v>334</v>
      </c>
      <c r="AO9" s="98">
        <f>AM8</f>
        <v>0.41227846227846227</v>
      </c>
      <c r="AP9" s="98">
        <f>AM9</f>
        <v>0.34359945609945608</v>
      </c>
      <c r="AQ9" s="98">
        <f>AM10</f>
        <v>0.20225367225367225</v>
      </c>
    </row>
    <row r="10" spans="1:43" ht="16.5" thickBot="1" x14ac:dyDescent="0.3">
      <c r="A10" s="70">
        <v>8</v>
      </c>
      <c r="B10" s="71" t="s">
        <v>79</v>
      </c>
      <c r="C10" s="582"/>
      <c r="D10" s="110">
        <f>'[1]Hasil Akhir Pretest'!E11</f>
        <v>0.4542929292929293</v>
      </c>
      <c r="E10" s="110">
        <f>'[1]Hasil Akhir Postest'!E11</f>
        <v>0.64473581973581973</v>
      </c>
      <c r="F10" s="69">
        <f t="shared" si="0"/>
        <v>0.19044289044289042</v>
      </c>
      <c r="G10" s="127"/>
      <c r="I10" s="399"/>
      <c r="J10" s="86" t="s">
        <v>166</v>
      </c>
      <c r="K10" s="87">
        <f>'[1]Rekap Data (2)'!W31</f>
        <v>0.3549458874458874</v>
      </c>
      <c r="L10" s="589"/>
      <c r="M10" s="88">
        <f>'L19'!E30</f>
        <v>0.58227272727272728</v>
      </c>
      <c r="N10" s="589"/>
      <c r="O10" s="82">
        <f t="shared" si="1"/>
        <v>0.22732683982683988</v>
      </c>
      <c r="AA10" s="97" t="s">
        <v>338</v>
      </c>
      <c r="AB10" s="98">
        <f>AVERAGE(K8,K11)</f>
        <v>0.46373011248011248</v>
      </c>
      <c r="AC10" s="98">
        <f>AVERAGE(M8,M11)</f>
        <v>0.79695392570392576</v>
      </c>
      <c r="AD10" s="128"/>
      <c r="AE10" s="129" t="s">
        <v>166</v>
      </c>
      <c r="AF10" s="98">
        <f>'[1]Rekap Data (2)'!W31</f>
        <v>0.3549458874458874</v>
      </c>
      <c r="AG10" s="98">
        <f t="shared" si="2"/>
        <v>0.58227272727272728</v>
      </c>
      <c r="AH10" s="98">
        <f t="shared" si="3"/>
        <v>0.22732683982683988</v>
      </c>
      <c r="AK10" s="97" t="s">
        <v>337</v>
      </c>
      <c r="AL10" s="98">
        <f>O10</f>
        <v>0.22732683982683988</v>
      </c>
      <c r="AM10" s="98">
        <f>O13</f>
        <v>0.20225367225367225</v>
      </c>
    </row>
    <row r="11" spans="1:43" ht="16.5" thickBot="1" x14ac:dyDescent="0.3">
      <c r="A11" s="70">
        <v>9</v>
      </c>
      <c r="B11" s="71" t="s">
        <v>72</v>
      </c>
      <c r="C11" s="582"/>
      <c r="D11" s="110">
        <f>'[1]Hasil Akhir Pretest'!E12</f>
        <v>0.48333333333333328</v>
      </c>
      <c r="E11" s="110">
        <f>'[1]Hasil Akhir Postest'!E12</f>
        <v>0.79039294039294039</v>
      </c>
      <c r="F11" s="69">
        <f t="shared" si="0"/>
        <v>0.30705960705960711</v>
      </c>
      <c r="G11" s="127"/>
      <c r="I11" s="397"/>
      <c r="J11" s="89" t="s">
        <v>167</v>
      </c>
      <c r="K11" s="84">
        <f>'[1]Rekap Data (2)'!Z15</f>
        <v>0.46357670107670107</v>
      </c>
      <c r="L11" s="587">
        <f>AVERAGE(K11:K13)</f>
        <v>0.41781474698141358</v>
      </c>
      <c r="M11" s="85">
        <f>'L19'!E45</f>
        <v>0.87585516335516334</v>
      </c>
      <c r="N11" s="587">
        <f>AVERAGE(M11:M13)</f>
        <v>0.73719194385861053</v>
      </c>
      <c r="O11" s="82">
        <f t="shared" si="1"/>
        <v>0.41227846227846227</v>
      </c>
      <c r="AA11" s="97" t="s">
        <v>339</v>
      </c>
      <c r="AB11" s="98">
        <f>AVERAGE(K9,K12)</f>
        <v>0.40990490990490991</v>
      </c>
      <c r="AC11" s="98">
        <f>AVERAGE(M9,M12)</f>
        <v>0.69633547008547003</v>
      </c>
      <c r="AD11" s="128"/>
      <c r="AE11" s="129" t="s">
        <v>167</v>
      </c>
      <c r="AF11" s="98">
        <f>'[1]Rekap Data (2)'!Z15</f>
        <v>0.46357670107670107</v>
      </c>
      <c r="AG11" s="98">
        <f t="shared" si="2"/>
        <v>0.87585516335516334</v>
      </c>
      <c r="AH11" s="98">
        <f t="shared" si="3"/>
        <v>0.41227846227846227</v>
      </c>
    </row>
    <row r="12" spans="1:43" ht="16.5" thickBot="1" x14ac:dyDescent="0.3">
      <c r="A12" s="70">
        <v>15</v>
      </c>
      <c r="B12" s="71" t="s">
        <v>76</v>
      </c>
      <c r="C12" s="582"/>
      <c r="D12" s="110">
        <f>'[1]Hasil Akhir Pretest'!E18</f>
        <v>0.44979557479557486</v>
      </c>
      <c r="E12" s="110">
        <f>'[1]Hasil Akhir Postest'!E18</f>
        <v>0.76094276094276103</v>
      </c>
      <c r="F12" s="69">
        <f t="shared" si="0"/>
        <v>0.31114718614718617</v>
      </c>
      <c r="G12" s="127"/>
      <c r="I12" s="398"/>
      <c r="J12" s="83" t="s">
        <v>168</v>
      </c>
      <c r="K12" s="90">
        <f>'[1]Rekap Data (2)'!Z23</f>
        <v>0.41842333592333592</v>
      </c>
      <c r="L12" s="588"/>
      <c r="M12" s="91">
        <f>'L19'!E53</f>
        <v>0.76202279202279199</v>
      </c>
      <c r="N12" s="588"/>
      <c r="O12" s="82">
        <f t="shared" si="1"/>
        <v>0.34359945609945608</v>
      </c>
      <c r="AA12" s="97" t="s">
        <v>340</v>
      </c>
      <c r="AB12" s="98">
        <f>AVERAGE(K10,K13)</f>
        <v>0.36319504569504568</v>
      </c>
      <c r="AC12" s="98">
        <f>AVERAGE(M10,M13)</f>
        <v>0.57798530173530172</v>
      </c>
      <c r="AD12" s="128"/>
      <c r="AE12" s="129" t="s">
        <v>168</v>
      </c>
      <c r="AF12" s="98">
        <f>'[1]Rekap Data (2)'!Z23</f>
        <v>0.41842333592333592</v>
      </c>
      <c r="AG12" s="98">
        <f t="shared" si="2"/>
        <v>0.76202279202279199</v>
      </c>
      <c r="AH12" s="98">
        <f t="shared" si="3"/>
        <v>0.34359945609945608</v>
      </c>
    </row>
    <row r="13" spans="1:43" ht="16.5" thickBot="1" x14ac:dyDescent="0.3">
      <c r="A13" s="92"/>
      <c r="B13" s="93" t="s">
        <v>129</v>
      </c>
      <c r="C13" s="94"/>
      <c r="D13" s="95">
        <f>SUM(D8:D12)</f>
        <v>2.3194176194176199</v>
      </c>
      <c r="E13" s="95">
        <f>SUM(E8:E12)</f>
        <v>3.5902634402634401</v>
      </c>
      <c r="F13" s="95">
        <f>SUM(F8:F12)</f>
        <v>1.2708458208458207</v>
      </c>
      <c r="G13" s="130"/>
      <c r="I13" s="399"/>
      <c r="J13" s="86" t="s">
        <v>169</v>
      </c>
      <c r="K13" s="87">
        <f>'[1]Rekap Data (2)'!Z31</f>
        <v>0.37144420394420391</v>
      </c>
      <c r="L13" s="589"/>
      <c r="M13" s="88">
        <f>'L19'!E61</f>
        <v>0.57369787619787616</v>
      </c>
      <c r="N13" s="589"/>
      <c r="O13" s="96">
        <f t="shared" si="1"/>
        <v>0.20225367225367225</v>
      </c>
      <c r="AB13" s="128"/>
      <c r="AC13" s="128"/>
      <c r="AD13" s="128"/>
      <c r="AE13" s="131" t="s">
        <v>169</v>
      </c>
      <c r="AF13" s="98">
        <f>'[1]Rekap Data (2)'!Z31</f>
        <v>0.37144420394420391</v>
      </c>
      <c r="AG13" s="98">
        <f t="shared" si="2"/>
        <v>0.57369787619787616</v>
      </c>
      <c r="AH13" s="98">
        <f t="shared" si="3"/>
        <v>0.20225367225367225</v>
      </c>
    </row>
    <row r="14" spans="1:43" x14ac:dyDescent="0.25">
      <c r="A14" s="92"/>
      <c r="B14" s="93" t="s">
        <v>180</v>
      </c>
      <c r="C14" s="94"/>
      <c r="D14" s="95">
        <f>AVERAGE(D8:D12)</f>
        <v>0.463883523883524</v>
      </c>
      <c r="E14" s="95">
        <f>AVERAGE(E8:E12)</f>
        <v>0.71805268805268807</v>
      </c>
      <c r="F14" s="95">
        <f>AVERAGE(F8:F12)</f>
        <v>0.25416916416916413</v>
      </c>
      <c r="G14" s="130"/>
      <c r="AB14" s="128"/>
      <c r="AC14" s="128"/>
      <c r="AD14" s="128"/>
      <c r="AE14" s="128"/>
      <c r="AF14" s="128"/>
      <c r="AG14" s="128"/>
    </row>
    <row r="15" spans="1:43" x14ac:dyDescent="0.25">
      <c r="A15" s="92"/>
      <c r="B15" s="93" t="s">
        <v>106</v>
      </c>
      <c r="C15" s="94"/>
      <c r="D15" s="95">
        <f>STDEV(D8:D12)</f>
        <v>2.2473157832783565E-2</v>
      </c>
      <c r="E15" s="95">
        <f>STDEV(E8:E12)</f>
        <v>6.23133646701634E-2</v>
      </c>
      <c r="F15" s="95">
        <f>STDEV(F8:F12)</f>
        <v>5.3094315665174523E-2</v>
      </c>
      <c r="G15" s="130"/>
      <c r="AB15" s="128"/>
      <c r="AC15" s="128"/>
      <c r="AD15" s="128"/>
      <c r="AE15" s="128"/>
      <c r="AF15" s="128"/>
      <c r="AG15" s="128"/>
    </row>
    <row r="16" spans="1:43" x14ac:dyDescent="0.25">
      <c r="A16" s="70">
        <v>1</v>
      </c>
      <c r="B16" s="71" t="s">
        <v>74</v>
      </c>
      <c r="C16" s="582" t="s">
        <v>165</v>
      </c>
      <c r="D16" s="110">
        <f>'[1]Hasil Akhir Pretest'!E4</f>
        <v>0.38917748917748918</v>
      </c>
      <c r="E16" s="110">
        <f>'[1]Hasil Akhir Postest'!E4</f>
        <v>0.59978956228956237</v>
      </c>
      <c r="F16" s="69">
        <f t="shared" si="0"/>
        <v>0.21061207311207319</v>
      </c>
      <c r="G16" s="127"/>
    </row>
    <row r="17" spans="1:7" x14ac:dyDescent="0.25">
      <c r="A17" s="70">
        <v>2</v>
      </c>
      <c r="B17" s="71" t="s">
        <v>77</v>
      </c>
      <c r="C17" s="582"/>
      <c r="D17" s="110">
        <f>'[1]Hasil Akhir Pretest'!E5</f>
        <v>0.43607503607503606</v>
      </c>
      <c r="E17" s="110">
        <f>'[1]Hasil Akhir Postest'!E5</f>
        <v>0.65905205905205899</v>
      </c>
      <c r="F17" s="69">
        <f t="shared" si="0"/>
        <v>0.22297702297702293</v>
      </c>
      <c r="G17" s="127"/>
    </row>
    <row r="18" spans="1:7" x14ac:dyDescent="0.25">
      <c r="A18" s="70">
        <v>11</v>
      </c>
      <c r="B18" s="71" t="s">
        <v>86</v>
      </c>
      <c r="C18" s="582"/>
      <c r="D18" s="110">
        <f>'[1]Hasil Akhir Pretest'!E14</f>
        <v>0.42314814814814816</v>
      </c>
      <c r="E18" s="110">
        <f>'[1]Hasil Akhir Postest'!E14</f>
        <v>0.64747474747474754</v>
      </c>
      <c r="F18" s="69">
        <f t="shared" si="0"/>
        <v>0.22432659932659937</v>
      </c>
      <c r="G18" s="127"/>
    </row>
    <row r="19" spans="1:7" x14ac:dyDescent="0.25">
      <c r="A19" s="70">
        <v>13</v>
      </c>
      <c r="B19" s="71" t="s">
        <v>85</v>
      </c>
      <c r="C19" s="582"/>
      <c r="D19" s="110">
        <f>'[1]Hasil Akhir Pretest'!E16</f>
        <v>0.35654761904761906</v>
      </c>
      <c r="E19" s="110">
        <f>'[1]Hasil Akhir Postest'!E16</f>
        <v>0.57962962962962961</v>
      </c>
      <c r="F19" s="69">
        <f t="shared" si="0"/>
        <v>0.22308201058201055</v>
      </c>
      <c r="G19" s="127"/>
    </row>
    <row r="20" spans="1:7" x14ac:dyDescent="0.25">
      <c r="A20" s="70">
        <v>14</v>
      </c>
      <c r="B20" s="71" t="s">
        <v>83</v>
      </c>
      <c r="C20" s="582"/>
      <c r="D20" s="110">
        <f>'[1]Hasil Akhir Pretest'!E17</f>
        <v>0.40198412698412694</v>
      </c>
      <c r="E20" s="110">
        <f>'[1]Hasil Akhir Postest'!E17</f>
        <v>0.63725718725718727</v>
      </c>
      <c r="F20" s="69">
        <f t="shared" si="0"/>
        <v>0.23527306027306033</v>
      </c>
      <c r="G20" s="127"/>
    </row>
    <row r="21" spans="1:7" x14ac:dyDescent="0.25">
      <c r="A21" s="92"/>
      <c r="B21" s="93" t="s">
        <v>129</v>
      </c>
      <c r="C21" s="94"/>
      <c r="D21" s="95">
        <f>SUM(D16:D20)</f>
        <v>2.0069324194324194</v>
      </c>
      <c r="E21" s="95">
        <f>SUM(E16:E20)</f>
        <v>3.1232031857031854</v>
      </c>
      <c r="F21" s="95">
        <f>SUM(F16:F20)</f>
        <v>1.1162707662707665</v>
      </c>
      <c r="G21" s="130"/>
    </row>
    <row r="22" spans="1:7" x14ac:dyDescent="0.25">
      <c r="A22" s="92"/>
      <c r="B22" s="93" t="s">
        <v>180</v>
      </c>
      <c r="C22" s="94"/>
      <c r="D22" s="95">
        <f>AVERAGE(D16:D20)</f>
        <v>0.4013864838864839</v>
      </c>
      <c r="E22" s="95">
        <f>AVERAGE(E16:E20)</f>
        <v>0.62464063714063711</v>
      </c>
      <c r="F22" s="95">
        <f>AVERAGE(F16:F20)</f>
        <v>0.22325415325415329</v>
      </c>
      <c r="G22" s="130"/>
    </row>
    <row r="23" spans="1:7" x14ac:dyDescent="0.25">
      <c r="A23" s="92"/>
      <c r="B23" s="93" t="s">
        <v>106</v>
      </c>
      <c r="C23" s="94"/>
      <c r="D23" s="95">
        <f>STDEV(D16:D20)</f>
        <v>3.0970979212359889E-2</v>
      </c>
      <c r="E23" s="95">
        <f>STDEV(E16:E20)</f>
        <v>3.357188782288438E-2</v>
      </c>
      <c r="F23" s="95">
        <f>STDEV(F16:F20)</f>
        <v>8.7397495833159977E-3</v>
      </c>
      <c r="G23" s="130"/>
    </row>
    <row r="24" spans="1:7" x14ac:dyDescent="0.25">
      <c r="A24" s="70">
        <v>4</v>
      </c>
      <c r="B24" s="71" t="s">
        <v>80</v>
      </c>
      <c r="C24" s="582" t="s">
        <v>166</v>
      </c>
      <c r="D24" s="110">
        <f>'[1]Hasil Akhir Pretest'!E7</f>
        <v>0.37824675324675328</v>
      </c>
      <c r="E24" s="110">
        <f>'[1]Hasil Akhir Postest'!E7</f>
        <v>0.59924242424242424</v>
      </c>
      <c r="F24" s="69">
        <f t="shared" si="0"/>
        <v>0.22099567099567097</v>
      </c>
      <c r="G24" s="127"/>
    </row>
    <row r="25" spans="1:7" x14ac:dyDescent="0.25">
      <c r="A25" s="70">
        <v>6</v>
      </c>
      <c r="B25" s="71" t="s">
        <v>82</v>
      </c>
      <c r="C25" s="582"/>
      <c r="D25" s="110">
        <f>'[1]Hasil Akhir Pretest'!E9</f>
        <v>0.37754329004329001</v>
      </c>
      <c r="E25" s="110">
        <f>'[1]Hasil Akhir Postest'!E9</f>
        <v>0.63080808080808071</v>
      </c>
      <c r="F25" s="69">
        <f t="shared" si="0"/>
        <v>0.25326479076479069</v>
      </c>
      <c r="G25" s="127"/>
    </row>
    <row r="26" spans="1:7" x14ac:dyDescent="0.25">
      <c r="A26" s="70">
        <v>7</v>
      </c>
      <c r="B26" s="71" t="s">
        <v>84</v>
      </c>
      <c r="C26" s="582"/>
      <c r="D26" s="110">
        <f>'[1]Hasil Akhir Pretest'!E10</f>
        <v>0.33154761904761904</v>
      </c>
      <c r="E26" s="110">
        <f>'[1]Hasil Akhir Postest'!E10</f>
        <v>0.51683501683501687</v>
      </c>
      <c r="F26" s="69">
        <f t="shared" si="0"/>
        <v>0.18528739778739783</v>
      </c>
      <c r="G26" s="127"/>
    </row>
    <row r="27" spans="1:7" x14ac:dyDescent="0.25">
      <c r="A27" s="70">
        <v>10</v>
      </c>
      <c r="B27" s="71" t="s">
        <v>87</v>
      </c>
      <c r="C27" s="582"/>
      <c r="D27" s="110">
        <f>'[1]Hasil Akhir Pretest'!E13</f>
        <v>0.34473304473304472</v>
      </c>
      <c r="E27" s="110">
        <f>'[1]Hasil Akhir Postest'!E13</f>
        <v>0.50168350168350173</v>
      </c>
      <c r="F27" s="69">
        <f t="shared" si="0"/>
        <v>0.15695045695045701</v>
      </c>
      <c r="G27" s="127"/>
    </row>
    <row r="28" spans="1:7" x14ac:dyDescent="0.25">
      <c r="A28" s="70">
        <v>12</v>
      </c>
      <c r="B28" s="71" t="s">
        <v>88</v>
      </c>
      <c r="C28" s="582"/>
      <c r="D28" s="110">
        <f>'[1]Hasil Akhir Pretest'!E15</f>
        <v>0.34265873015873016</v>
      </c>
      <c r="E28" s="110">
        <f>'[1]Hasil Akhir Postest'!E15</f>
        <v>0.56531986531986533</v>
      </c>
      <c r="F28" s="69">
        <f t="shared" si="0"/>
        <v>0.22266113516113517</v>
      </c>
      <c r="G28" s="127"/>
    </row>
    <row r="29" spans="1:7" x14ac:dyDescent="0.25">
      <c r="A29" s="92"/>
      <c r="B29" s="93" t="s">
        <v>129</v>
      </c>
      <c r="C29" s="94"/>
      <c r="D29" s="95">
        <f>SUM(D24:D28)</f>
        <v>1.7747294372294373</v>
      </c>
      <c r="E29" s="95">
        <f>SUM(E24:E28)</f>
        <v>2.8138888888888887</v>
      </c>
      <c r="F29" s="95">
        <f>SUM(F24:F28)</f>
        <v>1.0391594516594516</v>
      </c>
      <c r="G29" s="130"/>
    </row>
    <row r="30" spans="1:7" x14ac:dyDescent="0.25">
      <c r="A30" s="92"/>
      <c r="B30" s="93" t="s">
        <v>180</v>
      </c>
      <c r="C30" s="94"/>
      <c r="D30" s="95">
        <f>AVERAGE(D24:D28)</f>
        <v>0.35494588744588745</v>
      </c>
      <c r="E30" s="95">
        <f>AVERAGE(E24:E28)</f>
        <v>0.56277777777777771</v>
      </c>
      <c r="F30" s="95">
        <f>AVERAGE(F24:F28)</f>
        <v>0.20783189033189031</v>
      </c>
      <c r="G30" s="130"/>
    </row>
    <row r="31" spans="1:7" x14ac:dyDescent="0.25">
      <c r="A31" s="92"/>
      <c r="B31" s="93" t="s">
        <v>106</v>
      </c>
      <c r="C31" s="94"/>
      <c r="D31" s="95">
        <f>STDEV(D24:D28)</f>
        <v>2.1542564295674436E-2</v>
      </c>
      <c r="E31" s="95">
        <f>STDEV(E24:E28)</f>
        <v>5.433116655241594E-2</v>
      </c>
      <c r="F31" s="95">
        <f>STDEV(F24:F28)</f>
        <v>3.72643075621754E-2</v>
      </c>
      <c r="G31" s="130"/>
    </row>
    <row r="35" spans="1:7" x14ac:dyDescent="0.25">
      <c r="A35" s="68" t="s">
        <v>158</v>
      </c>
    </row>
    <row r="36" spans="1:7" x14ac:dyDescent="0.25">
      <c r="A36" s="583"/>
      <c r="B36" s="583"/>
    </row>
    <row r="37" spans="1:7" x14ac:dyDescent="0.25">
      <c r="A37" s="584" t="s">
        <v>23</v>
      </c>
      <c r="B37" s="584" t="s">
        <v>63</v>
      </c>
      <c r="C37" s="582" t="s">
        <v>161</v>
      </c>
      <c r="D37" s="581" t="s">
        <v>173</v>
      </c>
      <c r="E37" s="581"/>
      <c r="F37" s="582" t="s">
        <v>174</v>
      </c>
      <c r="G37" s="67"/>
    </row>
    <row r="38" spans="1:7" x14ac:dyDescent="0.25">
      <c r="A38" s="584"/>
      <c r="B38" s="584"/>
      <c r="C38" s="582"/>
      <c r="D38" s="110" t="s">
        <v>124</v>
      </c>
      <c r="E38" s="110" t="s">
        <v>125</v>
      </c>
      <c r="F38" s="582"/>
      <c r="G38" s="67"/>
    </row>
    <row r="39" spans="1:7" x14ac:dyDescent="0.25">
      <c r="A39" s="70">
        <v>3</v>
      </c>
      <c r="B39" s="71" t="s">
        <v>94</v>
      </c>
      <c r="C39" s="582" t="s">
        <v>167</v>
      </c>
      <c r="D39" s="110">
        <v>0.40677609427609424</v>
      </c>
      <c r="E39" s="110">
        <v>0.94166666666666654</v>
      </c>
      <c r="F39" s="69">
        <f>E39-D39</f>
        <v>0.53489057239057236</v>
      </c>
      <c r="G39" s="127"/>
    </row>
    <row r="40" spans="1:7" x14ac:dyDescent="0.25">
      <c r="A40" s="70">
        <v>6</v>
      </c>
      <c r="B40" s="71" t="s">
        <v>98</v>
      </c>
      <c r="C40" s="582"/>
      <c r="D40" s="110">
        <v>0.48809523809523814</v>
      </c>
      <c r="E40" s="110">
        <v>0.9633699633699635</v>
      </c>
      <c r="F40" s="69">
        <f t="shared" ref="F40:F59" si="4">E40-D40</f>
        <v>0.47527472527472536</v>
      </c>
      <c r="G40" s="127"/>
    </row>
    <row r="41" spans="1:7" x14ac:dyDescent="0.25">
      <c r="A41" s="70">
        <v>9</v>
      </c>
      <c r="B41" s="71" t="s">
        <v>96</v>
      </c>
      <c r="C41" s="582"/>
      <c r="D41" s="110">
        <v>0.45635845635845634</v>
      </c>
      <c r="E41" s="110">
        <v>0.89318181818181819</v>
      </c>
      <c r="F41" s="69">
        <f t="shared" si="4"/>
        <v>0.43682336182336184</v>
      </c>
      <c r="G41" s="127"/>
    </row>
    <row r="42" spans="1:7" x14ac:dyDescent="0.25">
      <c r="A42" s="70">
        <v>11</v>
      </c>
      <c r="B42" s="71" t="s">
        <v>60</v>
      </c>
      <c r="C42" s="582"/>
      <c r="D42" s="110">
        <v>0.47675472675472674</v>
      </c>
      <c r="E42" s="110">
        <v>0.91999389499389495</v>
      </c>
      <c r="F42" s="69">
        <f t="shared" si="4"/>
        <v>0.4432391682391682</v>
      </c>
      <c r="G42" s="127"/>
    </row>
    <row r="43" spans="1:7" x14ac:dyDescent="0.25">
      <c r="A43" s="70">
        <v>13</v>
      </c>
      <c r="B43" s="71" t="s">
        <v>93</v>
      </c>
      <c r="C43" s="582"/>
      <c r="D43" s="110">
        <v>0.43703703703703706</v>
      </c>
      <c r="E43" s="110">
        <v>0.86127946127946142</v>
      </c>
      <c r="F43" s="69">
        <f t="shared" si="4"/>
        <v>0.42424242424242437</v>
      </c>
      <c r="G43" s="127"/>
    </row>
    <row r="44" spans="1:7" x14ac:dyDescent="0.25">
      <c r="A44" s="92"/>
      <c r="B44" s="93" t="s">
        <v>129</v>
      </c>
      <c r="C44" s="94"/>
      <c r="D44" s="95">
        <f>SUM(D39:D43)</f>
        <v>2.2650215525215525</v>
      </c>
      <c r="E44" s="95">
        <f>SUM(E39:E43)</f>
        <v>4.5794918044918038</v>
      </c>
      <c r="F44" s="95">
        <f>SUM(F39:F43)</f>
        <v>2.3144702519702522</v>
      </c>
      <c r="G44" s="130"/>
    </row>
    <row r="45" spans="1:7" x14ac:dyDescent="0.25">
      <c r="A45" s="92"/>
      <c r="B45" s="93" t="s">
        <v>180</v>
      </c>
      <c r="C45" s="94"/>
      <c r="D45" s="95">
        <f>AVERAGE(D39:D43)</f>
        <v>0.4530043105043105</v>
      </c>
      <c r="E45" s="95">
        <f>AVERAGE(E39:E43)</f>
        <v>0.91589836089836074</v>
      </c>
      <c r="F45" s="95">
        <f>AVERAGE(F39:F43)</f>
        <v>0.46289405039405046</v>
      </c>
      <c r="G45" s="130"/>
    </row>
    <row r="46" spans="1:7" x14ac:dyDescent="0.25">
      <c r="A46" s="92"/>
      <c r="B46" s="93" t="s">
        <v>106</v>
      </c>
      <c r="C46" s="94"/>
      <c r="D46" s="95">
        <f>STDEV(D39:D43)</f>
        <v>3.2398717425586691E-2</v>
      </c>
      <c r="E46" s="95">
        <f>STDEV(E39:E43)</f>
        <v>4.0104854854151918E-2</v>
      </c>
      <c r="F46" s="95">
        <f>STDEV(F39:F43)</f>
        <v>4.4431755787200912E-2</v>
      </c>
      <c r="G46" s="130"/>
    </row>
    <row r="47" spans="1:7" x14ac:dyDescent="0.25">
      <c r="A47" s="70">
        <v>4</v>
      </c>
      <c r="B47" s="71" t="s">
        <v>95</v>
      </c>
      <c r="C47" s="582" t="s">
        <v>168</v>
      </c>
      <c r="D47" s="110">
        <f>'[1]Hasil Akhir Pretest'!E28</f>
        <v>0.43108974358974361</v>
      </c>
      <c r="E47" s="110">
        <f>'[1]Hasil Akhir Postest'!E28</f>
        <v>0.82946127946127945</v>
      </c>
      <c r="F47" s="69">
        <f t="shared" si="4"/>
        <v>0.39837153587153584</v>
      </c>
      <c r="G47" s="127"/>
    </row>
    <row r="48" spans="1:7" x14ac:dyDescent="0.25">
      <c r="A48" s="70">
        <v>5</v>
      </c>
      <c r="B48" s="71" t="s">
        <v>97</v>
      </c>
      <c r="C48" s="582"/>
      <c r="D48" s="110">
        <f>'[1]Hasil Akhir Pretest'!E29</f>
        <v>0.40458754208754211</v>
      </c>
      <c r="E48" s="110">
        <f>'[1]Hasil Akhir Postest'!E29</f>
        <v>0.7615384615384615</v>
      </c>
      <c r="F48" s="69">
        <f t="shared" si="4"/>
        <v>0.35695091945091939</v>
      </c>
      <c r="G48" s="127"/>
    </row>
    <row r="49" spans="1:7" x14ac:dyDescent="0.25">
      <c r="A49" s="70">
        <v>8</v>
      </c>
      <c r="B49" s="71" t="s">
        <v>100</v>
      </c>
      <c r="C49" s="582"/>
      <c r="D49" s="110">
        <f>'[1]Hasil Akhir Pretest'!E32</f>
        <v>0.40677609427609424</v>
      </c>
      <c r="E49" s="110">
        <f>'[1]Hasil Akhir Postest'!E32</f>
        <v>0.71969696969696972</v>
      </c>
      <c r="F49" s="69">
        <f t="shared" si="4"/>
        <v>0.31292087542087549</v>
      </c>
      <c r="G49" s="127"/>
    </row>
    <row r="50" spans="1:7" x14ac:dyDescent="0.25">
      <c r="A50" s="70">
        <v>12</v>
      </c>
      <c r="B50" s="71" t="s">
        <v>101</v>
      </c>
      <c r="C50" s="582"/>
      <c r="D50" s="110">
        <f>'[1]Hasil Akhir Pretest'!E36</f>
        <v>0.42962962962962969</v>
      </c>
      <c r="E50" s="110">
        <f>'[1]Hasil Akhir Postest'!E36</f>
        <v>0.79815462315462327</v>
      </c>
      <c r="F50" s="69">
        <f t="shared" si="4"/>
        <v>0.36852499352499357</v>
      </c>
      <c r="G50" s="127"/>
    </row>
    <row r="51" spans="1:7" x14ac:dyDescent="0.25">
      <c r="A51" s="70">
        <v>15</v>
      </c>
      <c r="B51" s="71" t="s">
        <v>102</v>
      </c>
      <c r="C51" s="582"/>
      <c r="D51" s="110">
        <f>'[1]Hasil Akhir Pretest'!E39</f>
        <v>0.42003367003367004</v>
      </c>
      <c r="E51" s="110">
        <f>'[1]Hasil Akhir Postest'!E39</f>
        <v>0.68712121212121213</v>
      </c>
      <c r="F51" s="69">
        <f t="shared" si="4"/>
        <v>0.2670875420875421</v>
      </c>
      <c r="G51" s="127"/>
    </row>
    <row r="52" spans="1:7" x14ac:dyDescent="0.25">
      <c r="A52" s="92"/>
      <c r="B52" s="93" t="s">
        <v>129</v>
      </c>
      <c r="C52" s="94"/>
      <c r="D52" s="95">
        <f>SUM(D47:D51)</f>
        <v>2.0921166796166797</v>
      </c>
      <c r="E52" s="95">
        <f>SUM(E47:E51)</f>
        <v>3.7959725459725457</v>
      </c>
      <c r="F52" s="95">
        <f>SUM(F47:F51)</f>
        <v>1.7038558663558665</v>
      </c>
      <c r="G52" s="130"/>
    </row>
    <row r="53" spans="1:7" x14ac:dyDescent="0.25">
      <c r="A53" s="92"/>
      <c r="B53" s="93" t="s">
        <v>180</v>
      </c>
      <c r="C53" s="94"/>
      <c r="D53" s="95">
        <f>AVERAGE(D47:D51)</f>
        <v>0.41842333592333592</v>
      </c>
      <c r="E53" s="95">
        <f>AVERAGE(E47:E51)</f>
        <v>0.75919450919450915</v>
      </c>
      <c r="F53" s="95">
        <f>AVERAGE(F47:F51)</f>
        <v>0.34077117327117329</v>
      </c>
      <c r="G53" s="130"/>
    </row>
    <row r="54" spans="1:7" x14ac:dyDescent="0.25">
      <c r="A54" s="92"/>
      <c r="B54" s="93" t="s">
        <v>106</v>
      </c>
      <c r="C54" s="94"/>
      <c r="D54" s="95">
        <f>STDEV(D47:D51)</f>
        <v>1.2406646472819395E-2</v>
      </c>
      <c r="E54" s="95">
        <f>STDEV(E47:E51)</f>
        <v>5.7479168777641275E-2</v>
      </c>
      <c r="F54" s="95">
        <f>STDEV(F47:F51)</f>
        <v>5.1368222403474197E-2</v>
      </c>
      <c r="G54" s="130"/>
    </row>
    <row r="55" spans="1:7" x14ac:dyDescent="0.25">
      <c r="A55" s="70">
        <v>1</v>
      </c>
      <c r="B55" s="71" t="s">
        <v>91</v>
      </c>
      <c r="C55" s="582" t="s">
        <v>169</v>
      </c>
      <c r="D55" s="110">
        <f>'[1]Hasil Akhir Pretest'!E25</f>
        <v>0.37837301587301586</v>
      </c>
      <c r="E55" s="110">
        <f>'[1]Hasil Akhir Postest'!E25</f>
        <v>0.5684343434343434</v>
      </c>
      <c r="F55" s="69">
        <f t="shared" si="4"/>
        <v>0.19006132756132754</v>
      </c>
      <c r="G55" s="127"/>
    </row>
    <row r="56" spans="1:7" x14ac:dyDescent="0.25">
      <c r="A56" s="70">
        <v>2</v>
      </c>
      <c r="B56" s="71" t="s">
        <v>92</v>
      </c>
      <c r="C56" s="582"/>
      <c r="D56" s="110">
        <f>'[1]Hasil Akhir Pretest'!E26</f>
        <v>0.35382395382395382</v>
      </c>
      <c r="E56" s="110">
        <f>'[1]Hasil Akhir Postest'!E26</f>
        <v>0.60530303030303023</v>
      </c>
      <c r="F56" s="69">
        <f t="shared" si="4"/>
        <v>0.25147907647907641</v>
      </c>
      <c r="G56" s="127"/>
    </row>
    <row r="57" spans="1:7" x14ac:dyDescent="0.25">
      <c r="A57" s="70">
        <v>7</v>
      </c>
      <c r="B57" s="71" t="s">
        <v>99</v>
      </c>
      <c r="C57" s="582"/>
      <c r="D57" s="110">
        <f>'[1]Hasil Akhir Pretest'!E31</f>
        <v>0.36536796536796534</v>
      </c>
      <c r="E57" s="110">
        <f>'[1]Hasil Akhir Postest'!E31</f>
        <v>0.64040404040404031</v>
      </c>
      <c r="F57" s="69">
        <f t="shared" si="4"/>
        <v>0.27503607503607497</v>
      </c>
      <c r="G57" s="127"/>
    </row>
    <row r="58" spans="1:7" x14ac:dyDescent="0.25">
      <c r="A58" s="70">
        <v>10</v>
      </c>
      <c r="B58" s="71" t="s">
        <v>103</v>
      </c>
      <c r="C58" s="582"/>
      <c r="D58" s="110">
        <f>'[1]Hasil Akhir Pretest'!E34</f>
        <v>0.38657407407407407</v>
      </c>
      <c r="E58" s="110">
        <f>'[1]Hasil Akhir Postest'!E34</f>
        <v>0.69351851851851842</v>
      </c>
      <c r="F58" s="69">
        <f t="shared" si="4"/>
        <v>0.30694444444444435</v>
      </c>
      <c r="G58" s="127"/>
    </row>
    <row r="59" spans="1:7" x14ac:dyDescent="0.25">
      <c r="A59" s="70">
        <v>14</v>
      </c>
      <c r="B59" s="71" t="s">
        <v>104</v>
      </c>
      <c r="C59" s="582"/>
      <c r="D59" s="110">
        <f>'[1]Hasil Akhir Pretest'!E38</f>
        <v>0.47435897435897434</v>
      </c>
      <c r="E59" s="110">
        <f>'[1]Hasil Akhir Postest'!E38</f>
        <v>0.90698653198653201</v>
      </c>
      <c r="F59" s="69">
        <f t="shared" si="4"/>
        <v>0.43262755762755767</v>
      </c>
      <c r="G59" s="127"/>
    </row>
    <row r="60" spans="1:7" x14ac:dyDescent="0.25">
      <c r="A60" s="92"/>
      <c r="B60" s="93" t="s">
        <v>129</v>
      </c>
      <c r="C60" s="94"/>
      <c r="D60" s="95">
        <f>SUM(D55:D59)</f>
        <v>1.9584979834979834</v>
      </c>
      <c r="E60" s="95">
        <f>SUM(E55:E59)</f>
        <v>3.4146464646464643</v>
      </c>
      <c r="F60" s="95">
        <f>SUM(F55:F59)</f>
        <v>1.4561484811484808</v>
      </c>
      <c r="G60" s="130"/>
    </row>
    <row r="61" spans="1:7" x14ac:dyDescent="0.25">
      <c r="A61" s="92"/>
      <c r="B61" s="93" t="s">
        <v>180</v>
      </c>
      <c r="C61" s="94"/>
      <c r="D61" s="95">
        <f>AVERAGE(D55:D59)</f>
        <v>0.3916995966995967</v>
      </c>
      <c r="E61" s="95">
        <f>AVERAGE(E55:E59)</f>
        <v>0.68292929292929283</v>
      </c>
      <c r="F61" s="95">
        <f>AVERAGE(F55:F59)</f>
        <v>0.29122969622969619</v>
      </c>
      <c r="G61" s="130"/>
    </row>
    <row r="62" spans="1:7" x14ac:dyDescent="0.25">
      <c r="A62" s="92"/>
      <c r="B62" s="93" t="s">
        <v>106</v>
      </c>
      <c r="C62" s="94"/>
      <c r="D62" s="95">
        <f>STDEV(D55:D59)</f>
        <v>4.7865333451193842E-2</v>
      </c>
      <c r="E62" s="95">
        <f>STDEV(E55:E59)</f>
        <v>0.13347013269271255</v>
      </c>
      <c r="F62" s="95">
        <f>STDEV(F55:F59)</f>
        <v>8.9885611301644991E-2</v>
      </c>
      <c r="G62" s="130"/>
    </row>
  </sheetData>
  <mergeCells count="27">
    <mergeCell ref="A6:A7"/>
    <mergeCell ref="B6:B7"/>
    <mergeCell ref="C6:C7"/>
    <mergeCell ref="D6:E6"/>
    <mergeCell ref="F6:F7"/>
    <mergeCell ref="J6:J7"/>
    <mergeCell ref="AA6:AA7"/>
    <mergeCell ref="AB6:AC6"/>
    <mergeCell ref="C8:C12"/>
    <mergeCell ref="I8:I10"/>
    <mergeCell ref="L8:L10"/>
    <mergeCell ref="N8:N10"/>
    <mergeCell ref="I11:I13"/>
    <mergeCell ref="L11:L13"/>
    <mergeCell ref="N11:N13"/>
    <mergeCell ref="I6:I7"/>
    <mergeCell ref="C16:C20"/>
    <mergeCell ref="C24:C28"/>
    <mergeCell ref="A36:B36"/>
    <mergeCell ref="A37:A38"/>
    <mergeCell ref="B37:B38"/>
    <mergeCell ref="C37:C38"/>
    <mergeCell ref="D37:E37"/>
    <mergeCell ref="F37:F38"/>
    <mergeCell ref="C39:C43"/>
    <mergeCell ref="C47:C51"/>
    <mergeCell ref="C55:C5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workbookViewId="0">
      <selection sqref="A1:I47"/>
    </sheetView>
  </sheetViews>
  <sheetFormatPr defaultRowHeight="15" x14ac:dyDescent="0.25"/>
  <cols>
    <col min="1" max="1" width="3.5703125" style="12" customWidth="1"/>
    <col min="2" max="2" width="6.42578125" style="2" customWidth="1"/>
    <col min="3" max="3" width="7.7109375" style="12" customWidth="1"/>
    <col min="4" max="4" width="7.28515625" style="2" customWidth="1"/>
    <col min="5" max="5" width="9.140625" style="2"/>
    <col min="6" max="6" width="6.28515625" style="2" customWidth="1"/>
    <col min="7" max="7" width="9.140625" style="12"/>
    <col min="8" max="8" width="7.42578125" style="12" customWidth="1"/>
    <col min="9" max="9" width="11.85546875" style="2" customWidth="1"/>
    <col min="10" max="12" width="9.140625" style="2"/>
    <col min="13" max="13" width="0" style="2" hidden="1" customWidth="1"/>
    <col min="14" max="16384" width="9.140625" style="2"/>
  </cols>
  <sheetData>
    <row r="1" spans="1:13" x14ac:dyDescent="0.25">
      <c r="A1" s="2" t="s">
        <v>30</v>
      </c>
    </row>
    <row r="3" spans="1:13" x14ac:dyDescent="0.25">
      <c r="A3" s="2" t="s">
        <v>22</v>
      </c>
    </row>
    <row r="4" spans="1:13" ht="6.75" customHeight="1" thickBot="1" x14ac:dyDescent="0.3"/>
    <row r="5" spans="1:13" s="12" customFormat="1" ht="18.75" thickBot="1" x14ac:dyDescent="0.3">
      <c r="A5" s="4" t="s">
        <v>23</v>
      </c>
      <c r="B5" s="5" t="s">
        <v>5</v>
      </c>
      <c r="C5" s="5" t="s">
        <v>24</v>
      </c>
      <c r="D5" s="5" t="s">
        <v>52</v>
      </c>
      <c r="E5" s="5" t="s">
        <v>7</v>
      </c>
      <c r="F5" s="5" t="s">
        <v>25</v>
      </c>
      <c r="G5" s="27" t="s">
        <v>26</v>
      </c>
      <c r="H5" s="5" t="s">
        <v>27</v>
      </c>
      <c r="I5" s="6" t="s">
        <v>28</v>
      </c>
    </row>
    <row r="6" spans="1:13" x14ac:dyDescent="0.25">
      <c r="A6" s="8">
        <v>1</v>
      </c>
      <c r="B6" s="10">
        <v>99</v>
      </c>
      <c r="C6" s="10">
        <v>3913</v>
      </c>
      <c r="D6" s="10">
        <v>341</v>
      </c>
      <c r="E6" s="28">
        <f>C6*C6</f>
        <v>15311569</v>
      </c>
      <c r="F6" s="29">
        <v>30</v>
      </c>
      <c r="G6" s="38">
        <v>0.50600000000000001</v>
      </c>
      <c r="H6" s="10">
        <v>0.36099999999999999</v>
      </c>
      <c r="I6" s="30" t="str">
        <f>IF(G6&gt;H6,"valid","tidak valid")</f>
        <v>valid</v>
      </c>
      <c r="M6" s="2">
        <f>(D6-((B6*B6)/30))/30</f>
        <v>0.47666666666666707</v>
      </c>
    </row>
    <row r="7" spans="1:13" x14ac:dyDescent="0.25">
      <c r="A7" s="14">
        <v>2</v>
      </c>
      <c r="B7" s="16">
        <v>94</v>
      </c>
      <c r="C7" s="16">
        <v>3913</v>
      </c>
      <c r="D7" s="16">
        <v>304</v>
      </c>
      <c r="E7" s="31">
        <f t="shared" ref="E7:E47" si="0">C7*C7</f>
        <v>15311569</v>
      </c>
      <c r="F7" s="32">
        <v>30</v>
      </c>
      <c r="G7" s="39">
        <v>0.48227037477423207</v>
      </c>
      <c r="H7" s="16">
        <v>0.36099999999999999</v>
      </c>
      <c r="I7" s="33" t="str">
        <f t="shared" ref="I7:I47" si="1">IF(G7&gt;H7,"valid","tidak valid")</f>
        <v>valid</v>
      </c>
      <c r="M7" s="2">
        <f>(D7-((B7*B7)/30))/30</f>
        <v>0.31555555555555465</v>
      </c>
    </row>
    <row r="8" spans="1:13" x14ac:dyDescent="0.25">
      <c r="A8" s="14">
        <v>3</v>
      </c>
      <c r="B8" s="16">
        <v>91</v>
      </c>
      <c r="C8" s="16">
        <v>3913</v>
      </c>
      <c r="D8" s="16">
        <v>293</v>
      </c>
      <c r="E8" s="31">
        <f t="shared" si="0"/>
        <v>15311569</v>
      </c>
      <c r="F8" s="32">
        <v>30</v>
      </c>
      <c r="G8" s="39">
        <v>0.41576287041970805</v>
      </c>
      <c r="H8" s="16">
        <v>0.36099999999999999</v>
      </c>
      <c r="I8" s="33" t="str">
        <f t="shared" si="1"/>
        <v>valid</v>
      </c>
      <c r="M8" s="2">
        <f t="shared" ref="M8:M47" si="2">(D8-((B8*B8)/30))/30</f>
        <v>0.5655555555555547</v>
      </c>
    </row>
    <row r="9" spans="1:13" x14ac:dyDescent="0.25">
      <c r="A9" s="14">
        <v>4</v>
      </c>
      <c r="B9" s="16">
        <v>97</v>
      </c>
      <c r="C9" s="16">
        <v>3913</v>
      </c>
      <c r="D9" s="16">
        <v>329</v>
      </c>
      <c r="E9" s="31">
        <f t="shared" si="0"/>
        <v>15311569</v>
      </c>
      <c r="F9" s="32">
        <v>30</v>
      </c>
      <c r="G9" s="39">
        <v>0.39645141593294958</v>
      </c>
      <c r="H9" s="16">
        <v>0.36099999999999999</v>
      </c>
      <c r="I9" s="33" t="str">
        <f t="shared" si="1"/>
        <v>valid</v>
      </c>
      <c r="M9" s="2">
        <f t="shared" si="2"/>
        <v>0.51222222222222247</v>
      </c>
    </row>
    <row r="10" spans="1:13" x14ac:dyDescent="0.25">
      <c r="A10" s="14">
        <v>5</v>
      </c>
      <c r="B10" s="16">
        <v>90</v>
      </c>
      <c r="C10" s="16">
        <v>3913</v>
      </c>
      <c r="D10" s="16">
        <v>282</v>
      </c>
      <c r="E10" s="31">
        <f t="shared" si="0"/>
        <v>15311569</v>
      </c>
      <c r="F10" s="32">
        <v>30</v>
      </c>
      <c r="G10" s="39">
        <v>0.37973247307044011</v>
      </c>
      <c r="H10" s="16">
        <v>0.36099999999999999</v>
      </c>
      <c r="I10" s="33" t="str">
        <f t="shared" si="1"/>
        <v>valid</v>
      </c>
      <c r="M10" s="2">
        <f t="shared" si="2"/>
        <v>0.4</v>
      </c>
    </row>
    <row r="11" spans="1:13" x14ac:dyDescent="0.25">
      <c r="A11" s="14">
        <v>6</v>
      </c>
      <c r="B11" s="16">
        <v>97</v>
      </c>
      <c r="C11" s="16">
        <v>3913</v>
      </c>
      <c r="D11" s="16">
        <v>337</v>
      </c>
      <c r="E11" s="31">
        <f t="shared" si="0"/>
        <v>15311569</v>
      </c>
      <c r="F11" s="32">
        <v>30</v>
      </c>
      <c r="G11" s="39">
        <v>0.44210161203200915</v>
      </c>
      <c r="H11" s="16">
        <v>0.36099999999999999</v>
      </c>
      <c r="I11" s="33" t="str">
        <f t="shared" si="1"/>
        <v>valid</v>
      </c>
      <c r="M11" s="2">
        <f t="shared" si="2"/>
        <v>0.77888888888888919</v>
      </c>
    </row>
    <row r="12" spans="1:13" x14ac:dyDescent="0.25">
      <c r="A12" s="14">
        <v>7</v>
      </c>
      <c r="B12" s="16">
        <v>95</v>
      </c>
      <c r="C12" s="16">
        <v>3913</v>
      </c>
      <c r="D12" s="16">
        <v>325</v>
      </c>
      <c r="E12" s="31">
        <f t="shared" si="0"/>
        <v>15311569</v>
      </c>
      <c r="F12" s="32">
        <v>30</v>
      </c>
      <c r="G12" s="39">
        <v>0.38870616275056735</v>
      </c>
      <c r="H12" s="16">
        <v>0.36099999999999999</v>
      </c>
      <c r="I12" s="33" t="str">
        <f t="shared" si="1"/>
        <v>valid</v>
      </c>
      <c r="M12" s="2">
        <f t="shared" si="2"/>
        <v>0.80555555555555614</v>
      </c>
    </row>
    <row r="13" spans="1:13" x14ac:dyDescent="0.25">
      <c r="A13" s="14">
        <v>8</v>
      </c>
      <c r="B13" s="16">
        <v>86</v>
      </c>
      <c r="C13" s="16">
        <v>3913</v>
      </c>
      <c r="D13" s="16">
        <v>262</v>
      </c>
      <c r="E13" s="31">
        <f t="shared" si="0"/>
        <v>15311569</v>
      </c>
      <c r="F13" s="32">
        <v>30</v>
      </c>
      <c r="G13" s="39">
        <v>0.4398917200358442</v>
      </c>
      <c r="H13" s="16">
        <v>0.36099999999999999</v>
      </c>
      <c r="I13" s="33" t="str">
        <f t="shared" si="1"/>
        <v>valid</v>
      </c>
      <c r="M13" s="2">
        <f t="shared" si="2"/>
        <v>0.51555555555555566</v>
      </c>
    </row>
    <row r="14" spans="1:13" x14ac:dyDescent="0.25">
      <c r="A14" s="14">
        <v>9</v>
      </c>
      <c r="B14" s="16">
        <v>92</v>
      </c>
      <c r="C14" s="16">
        <v>3913</v>
      </c>
      <c r="D14" s="16">
        <v>302</v>
      </c>
      <c r="E14" s="31">
        <f t="shared" si="0"/>
        <v>15311569</v>
      </c>
      <c r="F14" s="32">
        <v>30</v>
      </c>
      <c r="G14" s="39">
        <v>0.36935328843582421</v>
      </c>
      <c r="H14" s="16">
        <v>0.36099999999999999</v>
      </c>
      <c r="I14" s="33" t="str">
        <f t="shared" si="1"/>
        <v>valid</v>
      </c>
      <c r="M14" s="2">
        <f t="shared" si="2"/>
        <v>0.66222222222222249</v>
      </c>
    </row>
    <row r="15" spans="1:13" x14ac:dyDescent="0.25">
      <c r="A15" s="14">
        <v>10</v>
      </c>
      <c r="B15" s="16">
        <v>94</v>
      </c>
      <c r="C15" s="16">
        <v>3913</v>
      </c>
      <c r="D15" s="16">
        <v>304</v>
      </c>
      <c r="E15" s="31">
        <f t="shared" si="0"/>
        <v>15311569</v>
      </c>
      <c r="F15" s="32">
        <v>30</v>
      </c>
      <c r="G15" s="39">
        <v>0.42882872814041884</v>
      </c>
      <c r="H15" s="16">
        <v>0.36099999999999999</v>
      </c>
      <c r="I15" s="33" t="str">
        <f t="shared" si="1"/>
        <v>valid</v>
      </c>
      <c r="M15" s="2">
        <f t="shared" si="2"/>
        <v>0.31555555555555465</v>
      </c>
    </row>
    <row r="16" spans="1:13" x14ac:dyDescent="0.25">
      <c r="A16" s="14">
        <v>11</v>
      </c>
      <c r="B16" s="16">
        <v>97</v>
      </c>
      <c r="C16" s="16">
        <v>3913</v>
      </c>
      <c r="D16" s="16">
        <v>319</v>
      </c>
      <c r="E16" s="31">
        <f t="shared" si="0"/>
        <v>15311569</v>
      </c>
      <c r="F16" s="32">
        <v>30</v>
      </c>
      <c r="G16" s="39">
        <v>0.59987482668959813</v>
      </c>
      <c r="H16" s="16">
        <v>0.36099999999999999</v>
      </c>
      <c r="I16" s="33" t="str">
        <f t="shared" si="1"/>
        <v>valid</v>
      </c>
      <c r="M16" s="2">
        <f t="shared" si="2"/>
        <v>0.17888888888888915</v>
      </c>
    </row>
    <row r="17" spans="1:13" x14ac:dyDescent="0.25">
      <c r="A17" s="14">
        <v>12</v>
      </c>
      <c r="B17" s="16">
        <v>82</v>
      </c>
      <c r="C17" s="16">
        <v>3913</v>
      </c>
      <c r="D17" s="16">
        <v>248</v>
      </c>
      <c r="E17" s="31">
        <f t="shared" si="0"/>
        <v>15311569</v>
      </c>
      <c r="F17" s="32">
        <v>30</v>
      </c>
      <c r="G17" s="39">
        <v>0.75719286553074472</v>
      </c>
      <c r="H17" s="16">
        <v>0.36099999999999999</v>
      </c>
      <c r="I17" s="33" t="str">
        <f t="shared" si="1"/>
        <v>valid</v>
      </c>
      <c r="M17" s="2">
        <f t="shared" si="2"/>
        <v>0.79555555555555579</v>
      </c>
    </row>
    <row r="18" spans="1:13" x14ac:dyDescent="0.25">
      <c r="A18" s="14">
        <v>13</v>
      </c>
      <c r="B18" s="16">
        <v>95</v>
      </c>
      <c r="C18" s="16">
        <v>3913</v>
      </c>
      <c r="D18" s="16">
        <v>313</v>
      </c>
      <c r="E18" s="31">
        <f t="shared" si="0"/>
        <v>15311569</v>
      </c>
      <c r="F18" s="32">
        <v>30</v>
      </c>
      <c r="G18" s="39">
        <v>0.40640673802040023</v>
      </c>
      <c r="H18" s="16">
        <v>0.36099999999999999</v>
      </c>
      <c r="I18" s="33" t="str">
        <f t="shared" si="1"/>
        <v>valid</v>
      </c>
      <c r="M18" s="2">
        <f t="shared" si="2"/>
        <v>0.40555555555555617</v>
      </c>
    </row>
    <row r="19" spans="1:13" x14ac:dyDescent="0.25">
      <c r="A19" s="14">
        <v>14</v>
      </c>
      <c r="B19" s="16">
        <v>74</v>
      </c>
      <c r="C19" s="16">
        <v>3913</v>
      </c>
      <c r="D19" s="16">
        <v>202</v>
      </c>
      <c r="E19" s="31">
        <f t="shared" si="0"/>
        <v>15311569</v>
      </c>
      <c r="F19" s="32">
        <v>30</v>
      </c>
      <c r="G19" s="39">
        <v>3.1621077821042541E-3</v>
      </c>
      <c r="H19" s="16">
        <v>0.36099999999999999</v>
      </c>
      <c r="I19" s="33" t="str">
        <f t="shared" si="1"/>
        <v>tidak valid</v>
      </c>
    </row>
    <row r="20" spans="1:13" x14ac:dyDescent="0.25">
      <c r="A20" s="14">
        <v>15</v>
      </c>
      <c r="B20" s="16">
        <v>95</v>
      </c>
      <c r="C20" s="16">
        <v>3913</v>
      </c>
      <c r="D20" s="16">
        <v>321</v>
      </c>
      <c r="E20" s="31">
        <f t="shared" si="0"/>
        <v>15311569</v>
      </c>
      <c r="F20" s="32">
        <v>30</v>
      </c>
      <c r="G20" s="39">
        <v>0.38556906547038866</v>
      </c>
      <c r="H20" s="16">
        <v>0.36099999999999999</v>
      </c>
      <c r="I20" s="33" t="str">
        <f t="shared" si="1"/>
        <v>valid</v>
      </c>
      <c r="M20" s="2">
        <f t="shared" si="2"/>
        <v>0.67222222222222283</v>
      </c>
    </row>
    <row r="21" spans="1:13" x14ac:dyDescent="0.25">
      <c r="A21" s="14">
        <v>16</v>
      </c>
      <c r="B21" s="16">
        <v>102</v>
      </c>
      <c r="C21" s="16">
        <v>3913</v>
      </c>
      <c r="D21" s="16">
        <v>362</v>
      </c>
      <c r="E21" s="31">
        <f t="shared" si="0"/>
        <v>15311569</v>
      </c>
      <c r="F21" s="32">
        <v>30</v>
      </c>
      <c r="G21" s="39">
        <v>0.70087422035649327</v>
      </c>
      <c r="H21" s="16">
        <v>0.36099999999999999</v>
      </c>
      <c r="I21" s="33" t="str">
        <f t="shared" si="1"/>
        <v>valid</v>
      </c>
      <c r="M21" s="2">
        <f t="shared" si="2"/>
        <v>0.50666666666666627</v>
      </c>
    </row>
    <row r="22" spans="1:13" x14ac:dyDescent="0.25">
      <c r="A22" s="14">
        <v>17</v>
      </c>
      <c r="B22" s="16">
        <v>89</v>
      </c>
      <c r="C22" s="16">
        <v>3913</v>
      </c>
      <c r="D22" s="16">
        <v>271</v>
      </c>
      <c r="E22" s="31">
        <f t="shared" si="0"/>
        <v>15311569</v>
      </c>
      <c r="F22" s="32">
        <v>30</v>
      </c>
      <c r="G22" s="39">
        <v>0.54613542991531716</v>
      </c>
      <c r="H22" s="16">
        <v>0.36099999999999999</v>
      </c>
      <c r="I22" s="33" t="str">
        <f t="shared" si="1"/>
        <v>valid</v>
      </c>
      <c r="M22" s="2">
        <f t="shared" si="2"/>
        <v>0.23222222222222133</v>
      </c>
    </row>
    <row r="23" spans="1:13" x14ac:dyDescent="0.25">
      <c r="A23" s="14">
        <v>18</v>
      </c>
      <c r="B23" s="16">
        <v>88</v>
      </c>
      <c r="C23" s="16">
        <v>3913</v>
      </c>
      <c r="D23" s="16">
        <v>282</v>
      </c>
      <c r="E23" s="31">
        <f t="shared" si="0"/>
        <v>15311569</v>
      </c>
      <c r="F23" s="32">
        <v>30</v>
      </c>
      <c r="G23" s="39">
        <v>0.5778899213492994</v>
      </c>
      <c r="H23" s="16">
        <v>0.36099999999999999</v>
      </c>
      <c r="I23" s="33" t="str">
        <f t="shared" si="1"/>
        <v>valid</v>
      </c>
      <c r="M23" s="2">
        <f t="shared" si="2"/>
        <v>0.79555555555555579</v>
      </c>
    </row>
    <row r="24" spans="1:13" x14ac:dyDescent="0.25">
      <c r="A24" s="14">
        <v>19</v>
      </c>
      <c r="B24" s="16">
        <v>91</v>
      </c>
      <c r="C24" s="16">
        <v>3913</v>
      </c>
      <c r="D24" s="16">
        <v>299</v>
      </c>
      <c r="E24" s="31">
        <f t="shared" si="0"/>
        <v>15311569</v>
      </c>
      <c r="F24" s="32">
        <v>30</v>
      </c>
      <c r="G24" s="39">
        <v>0.44780642665447795</v>
      </c>
      <c r="H24" s="16">
        <v>0.36099999999999999</v>
      </c>
      <c r="I24" s="33" t="str">
        <f t="shared" si="1"/>
        <v>valid</v>
      </c>
      <c r="M24" s="2">
        <f t="shared" si="2"/>
        <v>0.76555555555555466</v>
      </c>
    </row>
    <row r="25" spans="1:13" x14ac:dyDescent="0.25">
      <c r="A25" s="14">
        <v>20</v>
      </c>
      <c r="B25" s="16">
        <v>96</v>
      </c>
      <c r="C25" s="16">
        <v>3913</v>
      </c>
      <c r="D25" s="16">
        <v>314</v>
      </c>
      <c r="E25" s="31">
        <f t="shared" si="0"/>
        <v>15311569</v>
      </c>
      <c r="F25" s="32">
        <v>30</v>
      </c>
      <c r="G25" s="39">
        <v>0.59272298781316335</v>
      </c>
      <c r="H25" s="16">
        <v>0.36099999999999999</v>
      </c>
      <c r="I25" s="33" t="str">
        <f t="shared" si="1"/>
        <v>valid</v>
      </c>
      <c r="M25" s="2">
        <f t="shared" si="2"/>
        <v>0.22666666666666704</v>
      </c>
    </row>
    <row r="26" spans="1:13" x14ac:dyDescent="0.25">
      <c r="A26" s="14">
        <v>21</v>
      </c>
      <c r="B26" s="16">
        <v>94</v>
      </c>
      <c r="C26" s="16">
        <v>3913</v>
      </c>
      <c r="D26" s="16">
        <v>304</v>
      </c>
      <c r="E26" s="31">
        <f t="shared" si="0"/>
        <v>15311569</v>
      </c>
      <c r="F26" s="32">
        <v>30</v>
      </c>
      <c r="G26" s="39">
        <v>0.41425373360392398</v>
      </c>
      <c r="H26" s="16">
        <v>0.36099999999999999</v>
      </c>
      <c r="I26" s="33" t="str">
        <f t="shared" si="1"/>
        <v>valid</v>
      </c>
      <c r="M26" s="2">
        <f t="shared" si="2"/>
        <v>0.31555555555555465</v>
      </c>
    </row>
    <row r="27" spans="1:13" x14ac:dyDescent="0.25">
      <c r="A27" s="14">
        <v>22</v>
      </c>
      <c r="B27" s="16">
        <v>90</v>
      </c>
      <c r="C27" s="16">
        <v>3913</v>
      </c>
      <c r="D27" s="16">
        <v>280</v>
      </c>
      <c r="E27" s="31">
        <f t="shared" si="0"/>
        <v>15311569</v>
      </c>
      <c r="F27" s="32">
        <v>30</v>
      </c>
      <c r="G27" s="39">
        <v>0.54360510798997408</v>
      </c>
      <c r="H27" s="16">
        <v>0.36099999999999999</v>
      </c>
      <c r="I27" s="33" t="str">
        <f t="shared" si="1"/>
        <v>valid</v>
      </c>
      <c r="M27" s="2">
        <f t="shared" si="2"/>
        <v>0.33333333333333331</v>
      </c>
    </row>
    <row r="28" spans="1:13" x14ac:dyDescent="0.25">
      <c r="A28" s="14">
        <v>23</v>
      </c>
      <c r="B28" s="16">
        <v>92</v>
      </c>
      <c r="C28" s="16">
        <v>3913</v>
      </c>
      <c r="D28" s="16">
        <v>296</v>
      </c>
      <c r="E28" s="31">
        <f t="shared" si="0"/>
        <v>15311569</v>
      </c>
      <c r="F28" s="32">
        <v>30</v>
      </c>
      <c r="G28" s="39">
        <v>0.10490458223170879</v>
      </c>
      <c r="H28" s="16">
        <v>0.36099999999999999</v>
      </c>
      <c r="I28" s="33" t="str">
        <f t="shared" si="1"/>
        <v>tidak valid</v>
      </c>
    </row>
    <row r="29" spans="1:13" x14ac:dyDescent="0.25">
      <c r="A29" s="14">
        <v>24</v>
      </c>
      <c r="B29" s="16">
        <v>100</v>
      </c>
      <c r="C29" s="16">
        <v>3913</v>
      </c>
      <c r="D29" s="16">
        <v>340</v>
      </c>
      <c r="E29" s="31">
        <f t="shared" si="0"/>
        <v>15311569</v>
      </c>
      <c r="F29" s="32">
        <v>30</v>
      </c>
      <c r="G29" s="39">
        <v>0.38595801047709644</v>
      </c>
      <c r="H29" s="16">
        <v>0.36099999999999999</v>
      </c>
      <c r="I29" s="33" t="str">
        <f t="shared" si="1"/>
        <v>valid</v>
      </c>
      <c r="M29" s="2">
        <f t="shared" si="2"/>
        <v>0.22222222222222285</v>
      </c>
    </row>
    <row r="30" spans="1:13" x14ac:dyDescent="0.25">
      <c r="A30" s="14">
        <v>25</v>
      </c>
      <c r="B30" s="16">
        <v>91</v>
      </c>
      <c r="C30" s="16">
        <v>3913</v>
      </c>
      <c r="D30" s="16">
        <v>285</v>
      </c>
      <c r="E30" s="31">
        <f t="shared" si="0"/>
        <v>15311569</v>
      </c>
      <c r="F30" s="32">
        <v>30</v>
      </c>
      <c r="G30" s="39">
        <v>0.43712837052358916</v>
      </c>
      <c r="H30" s="16">
        <v>0.36099999999999999</v>
      </c>
      <c r="I30" s="33" t="str">
        <f t="shared" si="1"/>
        <v>valid</v>
      </c>
      <c r="M30" s="2">
        <f t="shared" si="2"/>
        <v>0.29888888888888798</v>
      </c>
    </row>
    <row r="31" spans="1:13" x14ac:dyDescent="0.25">
      <c r="A31" s="14">
        <v>26</v>
      </c>
      <c r="B31" s="16">
        <v>93</v>
      </c>
      <c r="C31" s="16">
        <v>3913</v>
      </c>
      <c r="D31" s="16">
        <v>301</v>
      </c>
      <c r="E31" s="31">
        <f t="shared" si="0"/>
        <v>15311569</v>
      </c>
      <c r="F31" s="32">
        <v>30</v>
      </c>
      <c r="G31" s="39">
        <v>0.48950224071732235</v>
      </c>
      <c r="H31" s="16">
        <v>0.36099999999999999</v>
      </c>
      <c r="I31" s="33" t="str">
        <f t="shared" si="1"/>
        <v>valid</v>
      </c>
      <c r="M31" s="2">
        <f t="shared" si="2"/>
        <v>0.42333333333333295</v>
      </c>
    </row>
    <row r="32" spans="1:13" x14ac:dyDescent="0.25">
      <c r="A32" s="14">
        <v>27</v>
      </c>
      <c r="B32" s="16">
        <v>91</v>
      </c>
      <c r="C32" s="16">
        <v>3913</v>
      </c>
      <c r="D32" s="16">
        <v>289</v>
      </c>
      <c r="E32" s="31">
        <f t="shared" si="0"/>
        <v>15311569</v>
      </c>
      <c r="F32" s="32">
        <v>30</v>
      </c>
      <c r="G32" s="39">
        <v>0.62918044285764452</v>
      </c>
      <c r="H32" s="16">
        <v>0.36099999999999999</v>
      </c>
      <c r="I32" s="33" t="str">
        <f t="shared" si="1"/>
        <v>valid</v>
      </c>
      <c r="M32" s="2">
        <f t="shared" si="2"/>
        <v>0.43222222222222134</v>
      </c>
    </row>
    <row r="33" spans="1:13" x14ac:dyDescent="0.25">
      <c r="A33" s="14">
        <v>28</v>
      </c>
      <c r="B33" s="16">
        <v>91</v>
      </c>
      <c r="C33" s="16">
        <v>3913</v>
      </c>
      <c r="D33" s="16">
        <v>297</v>
      </c>
      <c r="E33" s="31">
        <f t="shared" si="0"/>
        <v>15311569</v>
      </c>
      <c r="F33" s="32">
        <v>30</v>
      </c>
      <c r="G33" s="39">
        <v>0.37400660385758483</v>
      </c>
      <c r="H33" s="16">
        <v>0.36099999999999999</v>
      </c>
      <c r="I33" s="33" t="str">
        <f t="shared" si="1"/>
        <v>valid</v>
      </c>
      <c r="M33" s="2">
        <f t="shared" si="2"/>
        <v>0.698888888888888</v>
      </c>
    </row>
    <row r="34" spans="1:13" x14ac:dyDescent="0.25">
      <c r="A34" s="14">
        <v>29</v>
      </c>
      <c r="B34" s="16">
        <v>96</v>
      </c>
      <c r="C34" s="16">
        <v>3913</v>
      </c>
      <c r="D34" s="16">
        <v>318</v>
      </c>
      <c r="E34" s="31">
        <f t="shared" si="0"/>
        <v>15311569</v>
      </c>
      <c r="F34" s="32">
        <v>30</v>
      </c>
      <c r="G34" s="39">
        <v>0.40664115442781906</v>
      </c>
      <c r="H34" s="16">
        <v>0.36099999999999999</v>
      </c>
      <c r="I34" s="33" t="str">
        <f t="shared" si="1"/>
        <v>valid</v>
      </c>
      <c r="M34" s="2">
        <f t="shared" si="2"/>
        <v>0.36000000000000038</v>
      </c>
    </row>
    <row r="35" spans="1:13" x14ac:dyDescent="0.25">
      <c r="A35" s="14">
        <v>30</v>
      </c>
      <c r="B35" s="16">
        <v>101</v>
      </c>
      <c r="C35" s="16">
        <v>3913</v>
      </c>
      <c r="D35" s="16">
        <v>347</v>
      </c>
      <c r="E35" s="31">
        <f t="shared" si="0"/>
        <v>15311569</v>
      </c>
      <c r="F35" s="32">
        <v>30</v>
      </c>
      <c r="G35" s="39">
        <v>0.52234937247690427</v>
      </c>
      <c r="H35" s="16">
        <v>0.36099999999999999</v>
      </c>
      <c r="I35" s="33" t="str">
        <f t="shared" si="1"/>
        <v>valid</v>
      </c>
      <c r="M35" s="2">
        <f t="shared" si="2"/>
        <v>0.23222222222222133</v>
      </c>
    </row>
    <row r="36" spans="1:13" x14ac:dyDescent="0.25">
      <c r="A36" s="14">
        <v>31</v>
      </c>
      <c r="B36" s="16">
        <v>93</v>
      </c>
      <c r="C36" s="16">
        <v>3913</v>
      </c>
      <c r="D36" s="16">
        <v>311</v>
      </c>
      <c r="E36" s="31">
        <f t="shared" si="0"/>
        <v>15311569</v>
      </c>
      <c r="F36" s="32">
        <v>30</v>
      </c>
      <c r="G36" s="39">
        <v>0.41319830845497185</v>
      </c>
      <c r="H36" s="16">
        <v>0.36099999999999999</v>
      </c>
      <c r="I36" s="33" t="str">
        <f t="shared" si="1"/>
        <v>valid</v>
      </c>
      <c r="M36" s="2">
        <f t="shared" si="2"/>
        <v>0.75666666666666627</v>
      </c>
    </row>
    <row r="37" spans="1:13" x14ac:dyDescent="0.25">
      <c r="A37" s="14">
        <v>32</v>
      </c>
      <c r="B37" s="16">
        <v>90</v>
      </c>
      <c r="C37" s="16">
        <v>3913</v>
      </c>
      <c r="D37" s="16">
        <v>278</v>
      </c>
      <c r="E37" s="31">
        <f t="shared" si="0"/>
        <v>15311569</v>
      </c>
      <c r="F37" s="32">
        <v>30</v>
      </c>
      <c r="G37" s="39">
        <v>0.40165602631743003</v>
      </c>
      <c r="H37" s="16">
        <v>0.36099999999999999</v>
      </c>
      <c r="I37" s="33" t="str">
        <f t="shared" si="1"/>
        <v>valid</v>
      </c>
      <c r="M37" s="2">
        <f t="shared" si="2"/>
        <v>0.26666666666666666</v>
      </c>
    </row>
    <row r="38" spans="1:13" x14ac:dyDescent="0.25">
      <c r="A38" s="14">
        <v>33</v>
      </c>
      <c r="B38" s="16">
        <v>92</v>
      </c>
      <c r="C38" s="16">
        <v>3913</v>
      </c>
      <c r="D38" s="16">
        <v>294</v>
      </c>
      <c r="E38" s="31">
        <f t="shared" si="0"/>
        <v>15311569</v>
      </c>
      <c r="F38" s="32">
        <v>30</v>
      </c>
      <c r="G38" s="39">
        <v>0.42149226555417252</v>
      </c>
      <c r="H38" s="16">
        <v>0.36099999999999999</v>
      </c>
      <c r="I38" s="33" t="str">
        <f t="shared" si="1"/>
        <v>valid</v>
      </c>
      <c r="M38" s="2">
        <f t="shared" si="2"/>
        <v>0.39555555555555583</v>
      </c>
    </row>
    <row r="39" spans="1:13" x14ac:dyDescent="0.25">
      <c r="A39" s="14">
        <v>34</v>
      </c>
      <c r="B39" s="16">
        <v>103</v>
      </c>
      <c r="C39" s="16">
        <v>3913</v>
      </c>
      <c r="D39" s="16">
        <v>365</v>
      </c>
      <c r="E39" s="31">
        <f t="shared" si="0"/>
        <v>15311569</v>
      </c>
      <c r="F39" s="32">
        <v>30</v>
      </c>
      <c r="G39" s="39">
        <v>0.46273349740912761</v>
      </c>
      <c r="H39" s="16">
        <v>0.36099999999999999</v>
      </c>
      <c r="I39" s="33" t="str">
        <f t="shared" si="1"/>
        <v>valid</v>
      </c>
      <c r="M39" s="2">
        <f t="shared" si="2"/>
        <v>0.37888888888888916</v>
      </c>
    </row>
    <row r="40" spans="1:13" x14ac:dyDescent="0.25">
      <c r="A40" s="14">
        <v>35</v>
      </c>
      <c r="B40" s="16">
        <v>99</v>
      </c>
      <c r="C40" s="16">
        <v>3913</v>
      </c>
      <c r="D40" s="16">
        <v>333</v>
      </c>
      <c r="E40" s="31">
        <f t="shared" si="0"/>
        <v>15311569</v>
      </c>
      <c r="F40" s="32">
        <v>30</v>
      </c>
      <c r="G40" s="39">
        <v>0.47107699643404244</v>
      </c>
      <c r="H40" s="16">
        <v>0.36099999999999999</v>
      </c>
      <c r="I40" s="33" t="str">
        <f t="shared" si="1"/>
        <v>valid</v>
      </c>
      <c r="M40" s="2">
        <f t="shared" si="2"/>
        <v>0.21000000000000038</v>
      </c>
    </row>
    <row r="41" spans="1:13" x14ac:dyDescent="0.25">
      <c r="A41" s="14">
        <v>36</v>
      </c>
      <c r="B41" s="16">
        <v>94</v>
      </c>
      <c r="C41" s="16">
        <v>3913</v>
      </c>
      <c r="D41" s="16">
        <v>302</v>
      </c>
      <c r="E41" s="31">
        <f t="shared" si="0"/>
        <v>15311569</v>
      </c>
      <c r="F41" s="32">
        <v>30</v>
      </c>
      <c r="G41" s="39">
        <v>0.46644623526764567</v>
      </c>
      <c r="H41" s="16">
        <v>0.36099999999999999</v>
      </c>
      <c r="I41" s="33" t="str">
        <f t="shared" si="1"/>
        <v>valid</v>
      </c>
      <c r="M41" s="2">
        <f t="shared" si="2"/>
        <v>0.24888888888888799</v>
      </c>
    </row>
    <row r="42" spans="1:13" x14ac:dyDescent="0.25">
      <c r="A42" s="14">
        <v>37</v>
      </c>
      <c r="B42" s="16">
        <v>92</v>
      </c>
      <c r="C42" s="16">
        <v>3913</v>
      </c>
      <c r="D42" s="16">
        <v>292</v>
      </c>
      <c r="E42" s="31">
        <f t="shared" si="0"/>
        <v>15311569</v>
      </c>
      <c r="F42" s="32">
        <v>30</v>
      </c>
      <c r="G42" s="39">
        <v>0.38134114744959913</v>
      </c>
      <c r="H42" s="16">
        <v>0.36099999999999999</v>
      </c>
      <c r="I42" s="33" t="str">
        <f t="shared" si="1"/>
        <v>valid</v>
      </c>
      <c r="M42" s="2">
        <f t="shared" si="2"/>
        <v>0.32888888888888912</v>
      </c>
    </row>
    <row r="43" spans="1:13" x14ac:dyDescent="0.25">
      <c r="A43" s="14">
        <v>38</v>
      </c>
      <c r="B43" s="16">
        <v>94</v>
      </c>
      <c r="C43" s="16">
        <v>3913</v>
      </c>
      <c r="D43" s="16">
        <v>304</v>
      </c>
      <c r="E43" s="31">
        <f t="shared" si="0"/>
        <v>15311569</v>
      </c>
      <c r="F43" s="32">
        <v>30</v>
      </c>
      <c r="G43" s="39">
        <v>0.41911206511608895</v>
      </c>
      <c r="H43" s="16">
        <v>0.36099999999999999</v>
      </c>
      <c r="I43" s="33" t="str">
        <f t="shared" si="1"/>
        <v>valid</v>
      </c>
      <c r="M43" s="2">
        <f t="shared" si="2"/>
        <v>0.31555555555555465</v>
      </c>
    </row>
    <row r="44" spans="1:13" x14ac:dyDescent="0.25">
      <c r="A44" s="14">
        <v>39</v>
      </c>
      <c r="B44" s="16">
        <v>95</v>
      </c>
      <c r="C44" s="16">
        <v>3913</v>
      </c>
      <c r="D44" s="16">
        <v>311</v>
      </c>
      <c r="E44" s="31">
        <f t="shared" si="0"/>
        <v>15311569</v>
      </c>
      <c r="F44" s="32">
        <v>30</v>
      </c>
      <c r="G44" s="39">
        <v>0.50084480727699643</v>
      </c>
      <c r="H44" s="16">
        <v>0.36099999999999999</v>
      </c>
      <c r="I44" s="33" t="str">
        <f t="shared" si="1"/>
        <v>valid</v>
      </c>
      <c r="M44" s="2">
        <f t="shared" si="2"/>
        <v>0.33888888888888952</v>
      </c>
    </row>
    <row r="45" spans="1:13" x14ac:dyDescent="0.25">
      <c r="A45" s="14">
        <v>40</v>
      </c>
      <c r="B45" s="16">
        <v>93</v>
      </c>
      <c r="C45" s="16">
        <v>3913</v>
      </c>
      <c r="D45" s="16">
        <v>311</v>
      </c>
      <c r="E45" s="31">
        <f t="shared" si="0"/>
        <v>15311569</v>
      </c>
      <c r="F45" s="32">
        <v>30</v>
      </c>
      <c r="G45" s="39">
        <v>0.38496152200019018</v>
      </c>
      <c r="H45" s="16">
        <v>0.36099999999999999</v>
      </c>
      <c r="I45" s="33" t="str">
        <f t="shared" si="1"/>
        <v>valid</v>
      </c>
      <c r="M45" s="2">
        <f t="shared" si="2"/>
        <v>0.75666666666666627</v>
      </c>
    </row>
    <row r="46" spans="1:13" x14ac:dyDescent="0.25">
      <c r="A46" s="14">
        <v>41</v>
      </c>
      <c r="B46" s="16">
        <v>93</v>
      </c>
      <c r="C46" s="16">
        <v>3913</v>
      </c>
      <c r="D46" s="16">
        <v>299</v>
      </c>
      <c r="E46" s="31">
        <f t="shared" si="0"/>
        <v>15311569</v>
      </c>
      <c r="F46" s="32">
        <v>30</v>
      </c>
      <c r="G46" s="39">
        <v>0.42361714982448156</v>
      </c>
      <c r="H46" s="16">
        <v>0.36099999999999999</v>
      </c>
      <c r="I46" s="33" t="str">
        <f t="shared" si="1"/>
        <v>valid</v>
      </c>
      <c r="M46" s="2">
        <f t="shared" si="2"/>
        <v>0.3566666666666663</v>
      </c>
    </row>
    <row r="47" spans="1:13" ht="15.75" thickBot="1" x14ac:dyDescent="0.3">
      <c r="A47" s="20">
        <v>42</v>
      </c>
      <c r="B47" s="22">
        <v>92</v>
      </c>
      <c r="C47" s="22">
        <v>3913</v>
      </c>
      <c r="D47" s="22">
        <v>292</v>
      </c>
      <c r="E47" s="34">
        <f t="shared" si="0"/>
        <v>15311569</v>
      </c>
      <c r="F47" s="35">
        <v>30</v>
      </c>
      <c r="G47" s="40">
        <v>0.39085881335932288</v>
      </c>
      <c r="H47" s="22">
        <v>0.36099999999999999</v>
      </c>
      <c r="I47" s="36" t="str">
        <f t="shared" si="1"/>
        <v>valid</v>
      </c>
      <c r="M47" s="2">
        <f t="shared" si="2"/>
        <v>0.32888888888888912</v>
      </c>
    </row>
    <row r="48" spans="1:13" x14ac:dyDescent="0.25">
      <c r="M48" s="2">
        <f>SUM(M6:M47)</f>
        <v>17.925555555555551</v>
      </c>
    </row>
  </sheetData>
  <pageMargins left="0.9055118110236221" right="0" top="0.94488188976377963" bottom="0.35433070866141736" header="0.31496062992125984" footer="0.31496062992125984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9"/>
  <sheetViews>
    <sheetView topLeftCell="A4" workbookViewId="0">
      <selection activeCell="T13" sqref="T13"/>
    </sheetView>
  </sheetViews>
  <sheetFormatPr defaultRowHeight="15" x14ac:dyDescent="0.25"/>
  <cols>
    <col min="1" max="1" width="6.42578125" style="2" customWidth="1"/>
    <col min="2" max="2" width="3.140625" style="2" customWidth="1"/>
    <col min="3" max="3" width="6.7109375" style="2" customWidth="1"/>
    <col min="4" max="4" width="3" style="2" customWidth="1"/>
    <col min="5" max="5" width="8.85546875" style="2" customWidth="1"/>
    <col min="6" max="6" width="2.85546875" style="2" customWidth="1"/>
    <col min="7" max="7" width="6.85546875" style="2" customWidth="1"/>
    <col min="8" max="8" width="5.85546875" style="2" customWidth="1"/>
    <col min="9" max="9" width="3.28515625" style="2" customWidth="1"/>
    <col min="10" max="10" width="6.85546875" style="2" customWidth="1"/>
    <col min="11" max="11" width="6.5703125" style="2" customWidth="1"/>
    <col min="12" max="12" width="3.28515625" style="2" customWidth="1"/>
    <col min="13" max="13" width="6.85546875" style="2" customWidth="1"/>
    <col min="14" max="14" width="9.140625" style="2" customWidth="1"/>
    <col min="15" max="15" width="2.5703125" style="2" customWidth="1"/>
    <col min="16" max="16" width="9" style="2" customWidth="1"/>
    <col min="17" max="17" width="1.85546875" style="2" customWidth="1"/>
    <col min="18" max="18" width="2.7109375" style="2" customWidth="1"/>
    <col min="19" max="19" width="9.140625" style="2"/>
    <col min="20" max="20" width="1.7109375" style="2" customWidth="1"/>
    <col min="21" max="16384" width="9.140625" style="2"/>
  </cols>
  <sheetData>
    <row r="1" spans="1:5" x14ac:dyDescent="0.25">
      <c r="A1" s="2" t="s">
        <v>51</v>
      </c>
    </row>
    <row r="3" spans="1:5" x14ac:dyDescent="0.25">
      <c r="A3" s="2" t="s">
        <v>31</v>
      </c>
    </row>
    <row r="5" spans="1:5" x14ac:dyDescent="0.25">
      <c r="A5" s="2" t="s">
        <v>32</v>
      </c>
    </row>
    <row r="6" spans="1:5" x14ac:dyDescent="0.25">
      <c r="B6" s="2" t="s">
        <v>33</v>
      </c>
    </row>
    <row r="7" spans="1:5" ht="18" x14ac:dyDescent="0.25">
      <c r="A7" s="372"/>
      <c r="B7" s="372" t="s">
        <v>15</v>
      </c>
      <c r="C7" s="373" t="s">
        <v>52</v>
      </c>
      <c r="D7" s="373" t="s">
        <v>34</v>
      </c>
      <c r="E7" s="62" t="s">
        <v>53</v>
      </c>
    </row>
    <row r="8" spans="1:5" x14ac:dyDescent="0.25">
      <c r="A8" s="372"/>
      <c r="B8" s="372"/>
      <c r="C8" s="374"/>
      <c r="D8" s="374"/>
      <c r="E8" s="62" t="s">
        <v>35</v>
      </c>
    </row>
    <row r="9" spans="1:5" x14ac:dyDescent="0.25">
      <c r="A9" s="372"/>
      <c r="B9" s="372"/>
      <c r="C9" s="372" t="s">
        <v>35</v>
      </c>
      <c r="D9" s="372"/>
      <c r="E9" s="372"/>
    </row>
    <row r="10" spans="1:5" ht="3.75" customHeight="1" x14ac:dyDescent="0.25">
      <c r="A10" s="12"/>
      <c r="B10" s="12"/>
      <c r="C10" s="12"/>
      <c r="D10" s="12"/>
      <c r="E10" s="12"/>
    </row>
    <row r="11" spans="1:5" ht="18" x14ac:dyDescent="0.25">
      <c r="A11" s="12"/>
      <c r="B11" s="372" t="s">
        <v>15</v>
      </c>
      <c r="C11" s="373">
        <v>341</v>
      </c>
      <c r="D11" s="373" t="s">
        <v>34</v>
      </c>
      <c r="E11" s="62" t="s">
        <v>54</v>
      </c>
    </row>
    <row r="12" spans="1:5" x14ac:dyDescent="0.25">
      <c r="A12" s="12"/>
      <c r="B12" s="372"/>
      <c r="C12" s="374"/>
      <c r="D12" s="374"/>
      <c r="E12" s="62">
        <v>30</v>
      </c>
    </row>
    <row r="13" spans="1:5" x14ac:dyDescent="0.25">
      <c r="A13" s="12"/>
      <c r="B13" s="372"/>
      <c r="C13" s="372">
        <v>30</v>
      </c>
      <c r="D13" s="372"/>
      <c r="E13" s="372"/>
    </row>
    <row r="14" spans="1:5" ht="3.75" customHeight="1" x14ac:dyDescent="0.25"/>
    <row r="15" spans="1:5" x14ac:dyDescent="0.25">
      <c r="B15" s="372" t="s">
        <v>15</v>
      </c>
      <c r="C15" s="373">
        <v>341</v>
      </c>
      <c r="D15" s="373" t="s">
        <v>34</v>
      </c>
      <c r="E15" s="62">
        <v>9801</v>
      </c>
    </row>
    <row r="16" spans="1:5" x14ac:dyDescent="0.25">
      <c r="B16" s="372"/>
      <c r="C16" s="374"/>
      <c r="D16" s="374"/>
      <c r="E16" s="62">
        <v>30</v>
      </c>
    </row>
    <row r="17" spans="1:13" x14ac:dyDescent="0.25">
      <c r="B17" s="372"/>
      <c r="C17" s="372">
        <v>30</v>
      </c>
      <c r="D17" s="372"/>
      <c r="E17" s="372"/>
    </row>
    <row r="18" spans="1:13" ht="3.75" customHeight="1" x14ac:dyDescent="0.25"/>
    <row r="19" spans="1:13" x14ac:dyDescent="0.25">
      <c r="B19" s="372" t="s">
        <v>15</v>
      </c>
      <c r="C19" s="62">
        <v>341</v>
      </c>
      <c r="D19" s="62" t="s">
        <v>34</v>
      </c>
      <c r="E19" s="62">
        <f>E15/E16</f>
        <v>326.7</v>
      </c>
    </row>
    <row r="20" spans="1:13" x14ac:dyDescent="0.25">
      <c r="B20" s="372"/>
      <c r="C20" s="372">
        <v>30</v>
      </c>
      <c r="D20" s="372"/>
      <c r="E20" s="372"/>
    </row>
    <row r="21" spans="1:13" ht="3.75" customHeight="1" x14ac:dyDescent="0.25"/>
    <row r="22" spans="1:13" x14ac:dyDescent="0.25">
      <c r="B22" s="372" t="s">
        <v>15</v>
      </c>
      <c r="C22" s="63">
        <f>C19-E19</f>
        <v>14.300000000000011</v>
      </c>
    </row>
    <row r="23" spans="1:13" x14ac:dyDescent="0.25">
      <c r="B23" s="372"/>
      <c r="C23" s="37">
        <v>30</v>
      </c>
    </row>
    <row r="24" spans="1:13" ht="3.75" customHeight="1" x14ac:dyDescent="0.25"/>
    <row r="25" spans="1:13" x14ac:dyDescent="0.25">
      <c r="B25" s="2" t="s">
        <v>15</v>
      </c>
      <c r="C25" s="2">
        <f>C22/C23</f>
        <v>0.47666666666666707</v>
      </c>
    </row>
    <row r="26" spans="1:13" ht="10.5" customHeight="1" x14ac:dyDescent="0.25"/>
    <row r="27" spans="1:13" x14ac:dyDescent="0.25">
      <c r="B27" s="2" t="s">
        <v>36</v>
      </c>
    </row>
    <row r="28" spans="1:13" x14ac:dyDescent="0.25">
      <c r="A28" s="2">
        <v>1</v>
      </c>
      <c r="B28" s="2" t="s">
        <v>15</v>
      </c>
      <c r="C28" s="2">
        <v>0.49310344827586244</v>
      </c>
      <c r="E28" s="2">
        <v>11</v>
      </c>
      <c r="F28" s="2" t="s">
        <v>15</v>
      </c>
      <c r="G28" s="2">
        <v>0.18505747126436808</v>
      </c>
      <c r="H28" s="2">
        <v>21</v>
      </c>
      <c r="I28" s="2" t="s">
        <v>15</v>
      </c>
      <c r="J28" s="2">
        <v>0.32643678160919448</v>
      </c>
      <c r="K28" s="2">
        <v>32</v>
      </c>
      <c r="L28" s="2" t="s">
        <v>15</v>
      </c>
      <c r="M28" s="2">
        <v>0.27586206896551724</v>
      </c>
    </row>
    <row r="29" spans="1:13" x14ac:dyDescent="0.25">
      <c r="A29" s="2">
        <v>2</v>
      </c>
      <c r="B29" s="2" t="s">
        <v>15</v>
      </c>
      <c r="C29" s="2">
        <v>0.32643678160919448</v>
      </c>
      <c r="E29" s="2">
        <v>12</v>
      </c>
      <c r="F29" s="2" t="s">
        <v>15</v>
      </c>
      <c r="G29" s="2">
        <v>0.82298850574712668</v>
      </c>
      <c r="H29" s="2">
        <v>22</v>
      </c>
      <c r="I29" s="2" t="s">
        <v>15</v>
      </c>
      <c r="J29" s="2">
        <v>0.34482758620689657</v>
      </c>
      <c r="K29" s="2">
        <v>33</v>
      </c>
      <c r="L29" s="2" t="s">
        <v>15</v>
      </c>
      <c r="M29" s="2">
        <v>0.40919540229885082</v>
      </c>
    </row>
    <row r="30" spans="1:13" x14ac:dyDescent="0.25">
      <c r="A30" s="2">
        <v>3</v>
      </c>
      <c r="B30" s="2" t="s">
        <v>15</v>
      </c>
      <c r="C30" s="2">
        <v>0.58505747126436691</v>
      </c>
      <c r="E30" s="2">
        <v>13</v>
      </c>
      <c r="F30" s="2" t="s">
        <v>15</v>
      </c>
      <c r="G30" s="2">
        <v>0.41954022988505812</v>
      </c>
      <c r="K30" s="2">
        <v>34</v>
      </c>
      <c r="L30" s="2" t="s">
        <v>15</v>
      </c>
      <c r="M30" s="2">
        <v>0.39195402298850601</v>
      </c>
    </row>
    <row r="31" spans="1:13" x14ac:dyDescent="0.25">
      <c r="A31" s="2">
        <v>4</v>
      </c>
      <c r="B31" s="2" t="s">
        <v>15</v>
      </c>
      <c r="C31" s="2">
        <v>0.52988505747126458</v>
      </c>
      <c r="H31" s="2">
        <v>24</v>
      </c>
      <c r="I31" s="2" t="s">
        <v>15</v>
      </c>
      <c r="J31" s="2">
        <v>0.22988505747126503</v>
      </c>
      <c r="K31" s="2">
        <v>35</v>
      </c>
      <c r="L31" s="2" t="s">
        <v>15</v>
      </c>
      <c r="M31" s="2">
        <v>0.21724137931034521</v>
      </c>
    </row>
    <row r="32" spans="1:13" x14ac:dyDescent="0.25">
      <c r="A32" s="2">
        <v>5</v>
      </c>
      <c r="B32" s="2" t="s">
        <v>15</v>
      </c>
      <c r="C32" s="2">
        <v>0.41379310344827586</v>
      </c>
      <c r="E32" s="2">
        <v>15</v>
      </c>
      <c r="F32" s="2" t="s">
        <v>15</v>
      </c>
      <c r="G32" s="2">
        <v>0.69540229885057536</v>
      </c>
      <c r="H32" s="2">
        <v>25</v>
      </c>
      <c r="I32" s="2" t="s">
        <v>15</v>
      </c>
      <c r="J32" s="2">
        <v>0.30919540229884968</v>
      </c>
      <c r="K32" s="2">
        <v>36</v>
      </c>
      <c r="L32" s="2" t="s">
        <v>15</v>
      </c>
      <c r="M32" s="2">
        <v>0.2574712643678152</v>
      </c>
    </row>
    <row r="33" spans="1:13" x14ac:dyDescent="0.25">
      <c r="A33" s="2">
        <v>6</v>
      </c>
      <c r="B33" s="2" t="s">
        <v>15</v>
      </c>
      <c r="C33" s="2">
        <v>0.80574712643678192</v>
      </c>
      <c r="E33" s="2">
        <v>16</v>
      </c>
      <c r="F33" s="2" t="s">
        <v>15</v>
      </c>
      <c r="G33" s="2">
        <v>0.52413793103448236</v>
      </c>
      <c r="H33" s="2">
        <v>26</v>
      </c>
      <c r="I33" s="2" t="s">
        <v>15</v>
      </c>
      <c r="J33" s="2">
        <v>0.43793103448275822</v>
      </c>
      <c r="K33" s="2">
        <v>37</v>
      </c>
      <c r="L33" s="2" t="s">
        <v>15</v>
      </c>
      <c r="M33" s="2">
        <v>0.34022988505747154</v>
      </c>
    </row>
    <row r="34" spans="1:13" x14ac:dyDescent="0.25">
      <c r="A34" s="2">
        <v>7</v>
      </c>
      <c r="B34" s="2" t="s">
        <v>15</v>
      </c>
      <c r="C34" s="2">
        <v>0.83333333333333404</v>
      </c>
      <c r="E34" s="2">
        <v>17</v>
      </c>
      <c r="F34" s="2" t="s">
        <v>15</v>
      </c>
      <c r="G34" s="2">
        <v>0.24022988505747034</v>
      </c>
      <c r="H34" s="2">
        <v>27</v>
      </c>
      <c r="I34" s="2" t="s">
        <v>15</v>
      </c>
      <c r="J34" s="2">
        <v>0.44712643678160829</v>
      </c>
      <c r="K34" s="2">
        <v>38</v>
      </c>
      <c r="L34" s="2" t="s">
        <v>15</v>
      </c>
      <c r="M34" s="2">
        <v>0.32643678160919448</v>
      </c>
    </row>
    <row r="35" spans="1:13" x14ac:dyDescent="0.25">
      <c r="A35" s="2">
        <v>8</v>
      </c>
      <c r="B35" s="2" t="s">
        <v>15</v>
      </c>
      <c r="C35" s="2">
        <v>0.53333333333333344</v>
      </c>
      <c r="E35" s="2">
        <v>18</v>
      </c>
      <c r="F35" s="2" t="s">
        <v>15</v>
      </c>
      <c r="G35" s="2">
        <v>0.82298850574712668</v>
      </c>
      <c r="H35" s="2">
        <v>28</v>
      </c>
      <c r="I35" s="2" t="s">
        <v>15</v>
      </c>
      <c r="J35" s="2">
        <v>0.72298850574712548</v>
      </c>
      <c r="K35" s="2">
        <v>39</v>
      </c>
      <c r="L35" s="2" t="s">
        <v>15</v>
      </c>
      <c r="M35" s="2">
        <v>0.35057471264367879</v>
      </c>
    </row>
    <row r="36" spans="1:13" x14ac:dyDescent="0.25">
      <c r="A36" s="2">
        <v>9</v>
      </c>
      <c r="B36" s="2" t="s">
        <v>15</v>
      </c>
      <c r="C36" s="2">
        <v>0.68505747126436811</v>
      </c>
      <c r="E36" s="2">
        <v>19</v>
      </c>
      <c r="F36" s="2" t="s">
        <v>15</v>
      </c>
      <c r="G36" s="2">
        <v>0.79195402298850481</v>
      </c>
      <c r="H36" s="2">
        <v>29</v>
      </c>
      <c r="I36" s="2" t="s">
        <v>15</v>
      </c>
      <c r="J36" s="2">
        <v>0.37241379310344869</v>
      </c>
      <c r="K36" s="2">
        <v>40</v>
      </c>
      <c r="L36" s="2" t="s">
        <v>15</v>
      </c>
      <c r="M36" s="2">
        <v>0.78275862068965474</v>
      </c>
    </row>
    <row r="37" spans="1:13" x14ac:dyDescent="0.25">
      <c r="A37" s="2">
        <v>10</v>
      </c>
      <c r="B37" s="2" t="s">
        <v>15</v>
      </c>
      <c r="C37" s="2">
        <v>0.32643678160919448</v>
      </c>
      <c r="E37" s="2">
        <v>20</v>
      </c>
      <c r="F37" s="2" t="s">
        <v>15</v>
      </c>
      <c r="G37" s="2">
        <v>0.23448275862069004</v>
      </c>
      <c r="H37" s="2">
        <v>30</v>
      </c>
      <c r="I37" s="2" t="s">
        <v>15</v>
      </c>
      <c r="J37" s="2">
        <v>0.24022988505747034</v>
      </c>
      <c r="K37" s="2">
        <v>41</v>
      </c>
      <c r="L37" s="2" t="s">
        <v>15</v>
      </c>
      <c r="M37" s="2">
        <v>0.36896551724137894</v>
      </c>
    </row>
    <row r="38" spans="1:13" x14ac:dyDescent="0.25">
      <c r="H38" s="2">
        <v>31</v>
      </c>
      <c r="I38" s="2" t="s">
        <v>15</v>
      </c>
      <c r="J38" s="2">
        <v>0.78275862068965474</v>
      </c>
      <c r="K38" s="2">
        <v>42</v>
      </c>
      <c r="L38" s="2" t="s">
        <v>15</v>
      </c>
      <c r="M38" s="2">
        <v>0.34022988505747154</v>
      </c>
    </row>
    <row r="40" spans="1:13" x14ac:dyDescent="0.25">
      <c r="A40" s="2" t="s">
        <v>37</v>
      </c>
    </row>
    <row r="41" spans="1:13" x14ac:dyDescent="0.25">
      <c r="C41" s="2">
        <v>18.543678160919534</v>
      </c>
    </row>
    <row r="43" spans="1:13" x14ac:dyDescent="0.25">
      <c r="A43" s="2" t="s">
        <v>38</v>
      </c>
    </row>
    <row r="44" spans="1:13" ht="18" x14ac:dyDescent="0.25">
      <c r="A44" s="372"/>
      <c r="B44" s="372" t="s">
        <v>15</v>
      </c>
      <c r="C44" s="373" t="s">
        <v>55</v>
      </c>
      <c r="D44" s="373" t="s">
        <v>34</v>
      </c>
      <c r="E44" s="62" t="s">
        <v>56</v>
      </c>
    </row>
    <row r="45" spans="1:13" x14ac:dyDescent="0.25">
      <c r="A45" s="372"/>
      <c r="B45" s="372"/>
      <c r="C45" s="374"/>
      <c r="D45" s="374"/>
      <c r="E45" s="62" t="s">
        <v>35</v>
      </c>
    </row>
    <row r="46" spans="1:13" x14ac:dyDescent="0.25">
      <c r="A46" s="372"/>
      <c r="B46" s="372"/>
      <c r="C46" s="372" t="s">
        <v>35</v>
      </c>
      <c r="D46" s="372"/>
      <c r="E46" s="372"/>
    </row>
    <row r="47" spans="1:13" ht="3.75" customHeight="1" x14ac:dyDescent="0.25">
      <c r="A47" s="12"/>
      <c r="B47" s="12"/>
      <c r="C47" s="12"/>
      <c r="D47" s="12"/>
      <c r="E47" s="12"/>
    </row>
    <row r="48" spans="1:13" ht="18" x14ac:dyDescent="0.25">
      <c r="A48" s="12"/>
      <c r="B48" s="372" t="s">
        <v>15</v>
      </c>
      <c r="C48" s="373">
        <v>433535</v>
      </c>
      <c r="D48" s="373" t="s">
        <v>34</v>
      </c>
      <c r="E48" s="62" t="s">
        <v>57</v>
      </c>
    </row>
    <row r="49" spans="1:5" x14ac:dyDescent="0.25">
      <c r="A49" s="12"/>
      <c r="B49" s="372"/>
      <c r="C49" s="374"/>
      <c r="D49" s="374"/>
      <c r="E49" s="62">
        <v>30</v>
      </c>
    </row>
    <row r="50" spans="1:5" x14ac:dyDescent="0.25">
      <c r="A50" s="12"/>
      <c r="B50" s="372"/>
      <c r="C50" s="372">
        <v>30</v>
      </c>
      <c r="D50" s="372"/>
      <c r="E50" s="372"/>
    </row>
    <row r="51" spans="1:5" ht="3.75" customHeight="1" x14ac:dyDescent="0.25"/>
    <row r="52" spans="1:5" x14ac:dyDescent="0.25">
      <c r="B52" s="372" t="s">
        <v>15</v>
      </c>
      <c r="C52" s="373">
        <v>433535</v>
      </c>
      <c r="D52" s="373" t="s">
        <v>34</v>
      </c>
      <c r="E52" s="64">
        <v>12809241</v>
      </c>
    </row>
    <row r="53" spans="1:5" x14ac:dyDescent="0.25">
      <c r="B53" s="372"/>
      <c r="C53" s="374"/>
      <c r="D53" s="374"/>
      <c r="E53" s="62">
        <v>30</v>
      </c>
    </row>
    <row r="54" spans="1:5" x14ac:dyDescent="0.25">
      <c r="B54" s="372"/>
      <c r="C54" s="372">
        <v>30</v>
      </c>
      <c r="D54" s="372"/>
      <c r="E54" s="372"/>
    </row>
    <row r="55" spans="1:5" ht="3.75" customHeight="1" x14ac:dyDescent="0.25"/>
    <row r="56" spans="1:5" x14ac:dyDescent="0.25">
      <c r="B56" s="372" t="s">
        <v>15</v>
      </c>
      <c r="C56" s="62">
        <v>433535</v>
      </c>
      <c r="D56" s="62" t="s">
        <v>34</v>
      </c>
      <c r="E56" s="62">
        <f>E52/E53</f>
        <v>426974.7</v>
      </c>
    </row>
    <row r="57" spans="1:5" x14ac:dyDescent="0.25">
      <c r="B57" s="372"/>
      <c r="C57" s="372">
        <v>30</v>
      </c>
      <c r="D57" s="372"/>
      <c r="E57" s="372"/>
    </row>
    <row r="58" spans="1:5" ht="3.75" customHeight="1" x14ac:dyDescent="0.25"/>
    <row r="59" spans="1:5" x14ac:dyDescent="0.25">
      <c r="B59" s="372" t="s">
        <v>15</v>
      </c>
      <c r="C59" s="65">
        <f>C56-E56</f>
        <v>6560.2999999999884</v>
      </c>
    </row>
    <row r="60" spans="1:5" x14ac:dyDescent="0.25">
      <c r="B60" s="372"/>
      <c r="C60" s="2">
        <v>30</v>
      </c>
    </row>
    <row r="61" spans="1:5" ht="3.75" customHeight="1" x14ac:dyDescent="0.25"/>
    <row r="62" spans="1:5" x14ac:dyDescent="0.25">
      <c r="B62" s="2" t="s">
        <v>15</v>
      </c>
      <c r="C62" s="2">
        <f>C59/C60</f>
        <v>218.67666666666628</v>
      </c>
    </row>
    <row r="64" spans="1:5" x14ac:dyDescent="0.25">
      <c r="B64" s="2" t="s">
        <v>39</v>
      </c>
    </row>
    <row r="65" spans="5:20" x14ac:dyDescent="0.25">
      <c r="N65" s="377" t="s">
        <v>58</v>
      </c>
      <c r="O65" s="372" t="s">
        <v>15</v>
      </c>
      <c r="P65" s="12" t="s">
        <v>40</v>
      </c>
      <c r="R65" s="375" t="s">
        <v>41</v>
      </c>
      <c r="S65" s="65"/>
    </row>
    <row r="66" spans="5:20" x14ac:dyDescent="0.25">
      <c r="N66" s="377"/>
      <c r="O66" s="372"/>
      <c r="P66" s="12" t="s">
        <v>42</v>
      </c>
      <c r="R66" s="375"/>
    </row>
    <row r="67" spans="5:20" ht="1.5" customHeight="1" x14ac:dyDescent="0.25"/>
    <row r="68" spans="5:20" ht="1.5" customHeight="1" x14ac:dyDescent="0.25"/>
    <row r="69" spans="5:20" x14ac:dyDescent="0.25">
      <c r="N69" s="372"/>
      <c r="O69" s="372" t="s">
        <v>15</v>
      </c>
      <c r="P69" s="12">
        <v>40</v>
      </c>
      <c r="R69" s="375" t="s">
        <v>41</v>
      </c>
      <c r="S69" s="65">
        <v>17.925999999999998</v>
      </c>
    </row>
    <row r="70" spans="5:20" ht="17.25" customHeight="1" x14ac:dyDescent="0.25">
      <c r="N70" s="372"/>
      <c r="O70" s="372"/>
      <c r="P70" s="12">
        <v>39</v>
      </c>
      <c r="R70" s="375"/>
      <c r="S70" s="2">
        <v>218.67666666666628</v>
      </c>
    </row>
    <row r="71" spans="5:20" ht="1.5" customHeight="1" x14ac:dyDescent="0.25"/>
    <row r="72" spans="5:20" x14ac:dyDescent="0.25">
      <c r="O72" s="2" t="s">
        <v>15</v>
      </c>
      <c r="P72" s="2">
        <f>P69/P70</f>
        <v>1.0256410256410255</v>
      </c>
      <c r="Q72" s="2" t="s">
        <v>43</v>
      </c>
      <c r="R72" s="2" t="s">
        <v>44</v>
      </c>
      <c r="S72" s="3">
        <f>S69/S70</f>
        <v>8.1974909684008487E-2</v>
      </c>
      <c r="T72" s="2" t="s">
        <v>45</v>
      </c>
    </row>
    <row r="73" spans="5:20" x14ac:dyDescent="0.25">
      <c r="O73" s="2" t="s">
        <v>15</v>
      </c>
      <c r="P73" s="2">
        <v>1.0256410256410255</v>
      </c>
      <c r="Q73" s="2" t="s">
        <v>43</v>
      </c>
      <c r="R73" s="376">
        <f>1-0.082</f>
        <v>0.91800000000000004</v>
      </c>
      <c r="S73" s="376"/>
    </row>
    <row r="74" spans="5:20" x14ac:dyDescent="0.25">
      <c r="O74" s="2" t="s">
        <v>15</v>
      </c>
      <c r="P74" s="2">
        <f>P73*R73</f>
        <v>0.94153846153846155</v>
      </c>
    </row>
    <row r="76" spans="5:20" x14ac:dyDescent="0.25">
      <c r="E76" s="2" t="s">
        <v>20</v>
      </c>
    </row>
    <row r="77" spans="5:20" x14ac:dyDescent="0.25">
      <c r="E77" s="2" t="s">
        <v>21</v>
      </c>
    </row>
    <row r="78" spans="5:20" ht="16.5" x14ac:dyDescent="0.3">
      <c r="E78" s="2" t="s">
        <v>46</v>
      </c>
    </row>
    <row r="79" spans="5:20" x14ac:dyDescent="0.25">
      <c r="E79" s="2" t="s">
        <v>47</v>
      </c>
    </row>
  </sheetData>
  <mergeCells count="39">
    <mergeCell ref="N69:N70"/>
    <mergeCell ref="O69:O70"/>
    <mergeCell ref="R69:R70"/>
    <mergeCell ref="R73:S73"/>
    <mergeCell ref="B56:B57"/>
    <mergeCell ref="C57:E57"/>
    <mergeCell ref="B59:B60"/>
    <mergeCell ref="N65:N66"/>
    <mergeCell ref="O65:O66"/>
    <mergeCell ref="R65:R66"/>
    <mergeCell ref="B48:B50"/>
    <mergeCell ref="C48:C49"/>
    <mergeCell ref="D48:D49"/>
    <mergeCell ref="C50:E50"/>
    <mergeCell ref="B52:B54"/>
    <mergeCell ref="C52:C53"/>
    <mergeCell ref="D52:D53"/>
    <mergeCell ref="C54:E54"/>
    <mergeCell ref="B22:B23"/>
    <mergeCell ref="A44:A46"/>
    <mergeCell ref="B44:B46"/>
    <mergeCell ref="C44:C45"/>
    <mergeCell ref="D44:D45"/>
    <mergeCell ref="C46:E46"/>
    <mergeCell ref="B15:B17"/>
    <mergeCell ref="C15:C16"/>
    <mergeCell ref="D15:D16"/>
    <mergeCell ref="C17:E17"/>
    <mergeCell ref="B19:B20"/>
    <mergeCell ref="C20:E20"/>
    <mergeCell ref="B11:B13"/>
    <mergeCell ref="C11:C12"/>
    <mergeCell ref="D11:D12"/>
    <mergeCell ref="C13:E13"/>
    <mergeCell ref="A7:A9"/>
    <mergeCell ref="B7:B9"/>
    <mergeCell ref="C7:C8"/>
    <mergeCell ref="D7:D8"/>
    <mergeCell ref="C9:E9"/>
  </mergeCells>
  <pageMargins left="0.9055118110236221" right="0" top="0.94488188976377963" bottom="0.35433070866141736" header="0.31496062992125984" footer="0.31496062992125984"/>
  <pageSetup orientation="portrait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6"/>
  <sheetViews>
    <sheetView topLeftCell="A10" workbookViewId="0">
      <selection activeCell="AQ46" sqref="A1:AQ46"/>
    </sheetView>
  </sheetViews>
  <sheetFormatPr defaultRowHeight="12.75" x14ac:dyDescent="0.2"/>
  <cols>
    <col min="1" max="1" width="4.85546875" style="43" customWidth="1"/>
    <col min="2" max="41" width="4.5703125" style="43" customWidth="1"/>
    <col min="42" max="16384" width="9.140625" style="43"/>
  </cols>
  <sheetData>
    <row r="1" spans="1:43" ht="15" x14ac:dyDescent="0.25">
      <c r="A1" s="2" t="s">
        <v>59</v>
      </c>
    </row>
    <row r="2" spans="1:43" ht="5.25" customHeight="1" x14ac:dyDescent="0.2"/>
    <row r="3" spans="1:43" ht="13.5" thickBot="1" x14ac:dyDescent="0.25">
      <c r="A3" s="41" t="s">
        <v>48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</row>
    <row r="4" spans="1:43" ht="10.5" customHeight="1" x14ac:dyDescent="0.2">
      <c r="A4" s="366" t="s">
        <v>1</v>
      </c>
      <c r="B4" s="368" t="s">
        <v>2</v>
      </c>
      <c r="C4" s="368"/>
      <c r="D4" s="368"/>
      <c r="E4" s="368"/>
      <c r="F4" s="368"/>
      <c r="G4" s="368"/>
      <c r="H4" s="368"/>
      <c r="I4" s="368"/>
      <c r="J4" s="368"/>
      <c r="K4" s="368"/>
      <c r="L4" s="368"/>
      <c r="M4" s="368"/>
      <c r="N4" s="368"/>
      <c r="O4" s="368"/>
      <c r="P4" s="368"/>
      <c r="Q4" s="368"/>
      <c r="R4" s="368"/>
      <c r="S4" s="368"/>
      <c r="T4" s="368"/>
      <c r="U4" s="368"/>
      <c r="V4" s="368"/>
      <c r="W4" s="368"/>
      <c r="X4" s="368"/>
      <c r="Y4" s="368"/>
      <c r="Z4" s="368"/>
      <c r="AA4" s="368"/>
      <c r="AB4" s="368"/>
      <c r="AC4" s="368"/>
      <c r="AD4" s="368"/>
      <c r="AE4" s="368"/>
      <c r="AF4" s="368"/>
      <c r="AG4" s="368"/>
      <c r="AH4" s="368"/>
      <c r="AI4" s="368"/>
      <c r="AJ4" s="368"/>
      <c r="AK4" s="368"/>
      <c r="AL4" s="368"/>
      <c r="AM4" s="368"/>
      <c r="AN4" s="368"/>
      <c r="AO4" s="378"/>
      <c r="AP4" s="379" t="s">
        <v>3</v>
      </c>
      <c r="AQ4" s="370" t="s">
        <v>50</v>
      </c>
    </row>
    <row r="5" spans="1:43" ht="12" customHeight="1" thickBot="1" x14ac:dyDescent="0.25">
      <c r="A5" s="367"/>
      <c r="B5" s="44">
        <v>1</v>
      </c>
      <c r="C5" s="44">
        <v>2</v>
      </c>
      <c r="D5" s="44">
        <v>3</v>
      </c>
      <c r="E5" s="44">
        <v>4</v>
      </c>
      <c r="F5" s="44">
        <v>5</v>
      </c>
      <c r="G5" s="44">
        <v>6</v>
      </c>
      <c r="H5" s="44">
        <v>7</v>
      </c>
      <c r="I5" s="44">
        <v>8</v>
      </c>
      <c r="J5" s="44">
        <v>9</v>
      </c>
      <c r="K5" s="44">
        <v>10</v>
      </c>
      <c r="L5" s="44">
        <v>11</v>
      </c>
      <c r="M5" s="44">
        <v>12</v>
      </c>
      <c r="N5" s="44">
        <v>13</v>
      </c>
      <c r="O5" s="44">
        <v>14</v>
      </c>
      <c r="P5" s="44">
        <v>15</v>
      </c>
      <c r="Q5" s="44">
        <v>16</v>
      </c>
      <c r="R5" s="44">
        <v>17</v>
      </c>
      <c r="S5" s="44">
        <v>18</v>
      </c>
      <c r="T5" s="44">
        <v>19</v>
      </c>
      <c r="U5" s="44">
        <v>20</v>
      </c>
      <c r="V5" s="44">
        <v>21</v>
      </c>
      <c r="W5" s="44">
        <v>22</v>
      </c>
      <c r="X5" s="44">
        <v>23</v>
      </c>
      <c r="Y5" s="44">
        <v>24</v>
      </c>
      <c r="Z5" s="44">
        <v>25</v>
      </c>
      <c r="AA5" s="44">
        <v>26</v>
      </c>
      <c r="AB5" s="44">
        <v>27</v>
      </c>
      <c r="AC5" s="44">
        <v>28</v>
      </c>
      <c r="AD5" s="44">
        <v>29</v>
      </c>
      <c r="AE5" s="44">
        <v>30</v>
      </c>
      <c r="AF5" s="44">
        <v>31</v>
      </c>
      <c r="AG5" s="44">
        <v>32</v>
      </c>
      <c r="AH5" s="44">
        <v>33</v>
      </c>
      <c r="AI5" s="44">
        <v>34</v>
      </c>
      <c r="AJ5" s="44">
        <v>35</v>
      </c>
      <c r="AK5" s="44">
        <v>36</v>
      </c>
      <c r="AL5" s="44">
        <v>37</v>
      </c>
      <c r="AM5" s="44">
        <v>38</v>
      </c>
      <c r="AN5" s="44">
        <v>39</v>
      </c>
      <c r="AO5" s="45">
        <v>40</v>
      </c>
      <c r="AP5" s="380"/>
      <c r="AQ5" s="371"/>
    </row>
    <row r="6" spans="1:43" ht="12" customHeight="1" x14ac:dyDescent="0.2">
      <c r="A6" s="46">
        <v>1</v>
      </c>
      <c r="B6" s="47">
        <v>4</v>
      </c>
      <c r="C6" s="47">
        <v>3</v>
      </c>
      <c r="D6" s="47">
        <v>3</v>
      </c>
      <c r="E6" s="47">
        <v>3</v>
      </c>
      <c r="F6" s="47">
        <v>3</v>
      </c>
      <c r="G6" s="47">
        <v>2</v>
      </c>
      <c r="H6" s="47">
        <v>2</v>
      </c>
      <c r="I6" s="47">
        <v>3</v>
      </c>
      <c r="J6" s="47">
        <v>4</v>
      </c>
      <c r="K6" s="47">
        <v>2</v>
      </c>
      <c r="L6" s="47">
        <v>3</v>
      </c>
      <c r="M6" s="47">
        <v>2</v>
      </c>
      <c r="N6" s="47">
        <v>2</v>
      </c>
      <c r="O6" s="47">
        <v>3</v>
      </c>
      <c r="P6" s="47">
        <v>3</v>
      </c>
      <c r="Q6" s="47">
        <v>3</v>
      </c>
      <c r="R6" s="47">
        <v>3</v>
      </c>
      <c r="S6" s="47">
        <v>3</v>
      </c>
      <c r="T6" s="47">
        <v>2</v>
      </c>
      <c r="U6" s="47">
        <v>3</v>
      </c>
      <c r="V6" s="47">
        <v>3</v>
      </c>
      <c r="W6" s="47">
        <v>3</v>
      </c>
      <c r="X6" s="47">
        <v>2</v>
      </c>
      <c r="Y6" s="47">
        <v>2</v>
      </c>
      <c r="Z6" s="47">
        <v>3</v>
      </c>
      <c r="AA6" s="47">
        <v>3</v>
      </c>
      <c r="AB6" s="47">
        <v>4</v>
      </c>
      <c r="AC6" s="47">
        <v>3</v>
      </c>
      <c r="AD6" s="47">
        <v>3</v>
      </c>
      <c r="AE6" s="47">
        <v>3</v>
      </c>
      <c r="AF6" s="47">
        <v>3</v>
      </c>
      <c r="AG6" s="47">
        <v>3</v>
      </c>
      <c r="AH6" s="47">
        <v>3</v>
      </c>
      <c r="AI6" s="47">
        <v>3</v>
      </c>
      <c r="AJ6" s="47">
        <v>2</v>
      </c>
      <c r="AK6" s="47">
        <v>3</v>
      </c>
      <c r="AL6" s="47">
        <v>3</v>
      </c>
      <c r="AM6" s="47">
        <v>3</v>
      </c>
      <c r="AN6" s="47">
        <v>3</v>
      </c>
      <c r="AO6" s="48">
        <v>4</v>
      </c>
      <c r="AP6" s="46">
        <v>115</v>
      </c>
      <c r="AQ6" s="49">
        <v>13225</v>
      </c>
    </row>
    <row r="7" spans="1:43" ht="12" customHeight="1" x14ac:dyDescent="0.2">
      <c r="A7" s="50">
        <v>2</v>
      </c>
      <c r="B7" s="51">
        <v>3</v>
      </c>
      <c r="C7" s="51">
        <v>2</v>
      </c>
      <c r="D7" s="51">
        <v>3</v>
      </c>
      <c r="E7" s="51">
        <v>3</v>
      </c>
      <c r="F7" s="51">
        <v>2</v>
      </c>
      <c r="G7" s="51">
        <v>1</v>
      </c>
      <c r="H7" s="51">
        <v>3</v>
      </c>
      <c r="I7" s="51">
        <v>1</v>
      </c>
      <c r="J7" s="51">
        <v>3</v>
      </c>
      <c r="K7" s="51">
        <v>2</v>
      </c>
      <c r="L7" s="51">
        <v>1</v>
      </c>
      <c r="M7" s="51">
        <v>2</v>
      </c>
      <c r="N7" s="51">
        <v>3</v>
      </c>
      <c r="O7" s="51">
        <v>1</v>
      </c>
      <c r="P7" s="51">
        <v>3</v>
      </c>
      <c r="Q7" s="51">
        <v>3</v>
      </c>
      <c r="R7" s="51">
        <v>3</v>
      </c>
      <c r="S7" s="51">
        <v>4</v>
      </c>
      <c r="T7" s="51">
        <v>3</v>
      </c>
      <c r="U7" s="51">
        <v>2</v>
      </c>
      <c r="V7" s="51">
        <v>2</v>
      </c>
      <c r="W7" s="51">
        <v>3</v>
      </c>
      <c r="X7" s="51">
        <v>1</v>
      </c>
      <c r="Y7" s="51">
        <v>2</v>
      </c>
      <c r="Z7" s="51">
        <v>3</v>
      </c>
      <c r="AA7" s="51">
        <v>3</v>
      </c>
      <c r="AB7" s="51">
        <v>2</v>
      </c>
      <c r="AC7" s="51">
        <v>2</v>
      </c>
      <c r="AD7" s="51">
        <v>2</v>
      </c>
      <c r="AE7" s="51">
        <v>3</v>
      </c>
      <c r="AF7" s="51">
        <v>4</v>
      </c>
      <c r="AG7" s="51">
        <v>3</v>
      </c>
      <c r="AH7" s="51">
        <v>2</v>
      </c>
      <c r="AI7" s="51">
        <v>2</v>
      </c>
      <c r="AJ7" s="51">
        <v>3</v>
      </c>
      <c r="AK7" s="51">
        <v>2</v>
      </c>
      <c r="AL7" s="51">
        <v>3</v>
      </c>
      <c r="AM7" s="51">
        <v>3</v>
      </c>
      <c r="AN7" s="51">
        <v>2</v>
      </c>
      <c r="AO7" s="52">
        <v>2</v>
      </c>
      <c r="AP7" s="50">
        <v>97</v>
      </c>
      <c r="AQ7" s="53">
        <v>9409</v>
      </c>
    </row>
    <row r="8" spans="1:43" ht="12" customHeight="1" x14ac:dyDescent="0.2">
      <c r="A8" s="50">
        <v>3</v>
      </c>
      <c r="B8" s="51">
        <v>3</v>
      </c>
      <c r="C8" s="51">
        <v>3</v>
      </c>
      <c r="D8" s="51">
        <v>4</v>
      </c>
      <c r="E8" s="51">
        <v>4</v>
      </c>
      <c r="F8" s="51">
        <v>4</v>
      </c>
      <c r="G8" s="51">
        <v>2</v>
      </c>
      <c r="H8" s="51">
        <v>3</v>
      </c>
      <c r="I8" s="51">
        <v>3</v>
      </c>
      <c r="J8" s="51">
        <v>4</v>
      </c>
      <c r="K8" s="51">
        <v>3</v>
      </c>
      <c r="L8" s="51">
        <v>3</v>
      </c>
      <c r="M8" s="51">
        <v>2</v>
      </c>
      <c r="N8" s="51">
        <v>2</v>
      </c>
      <c r="O8" s="51">
        <v>2</v>
      </c>
      <c r="P8" s="51">
        <v>3</v>
      </c>
      <c r="Q8" s="51">
        <v>3</v>
      </c>
      <c r="R8" s="51">
        <v>4</v>
      </c>
      <c r="S8" s="51">
        <v>4</v>
      </c>
      <c r="T8" s="51">
        <v>4</v>
      </c>
      <c r="U8" s="51">
        <v>3</v>
      </c>
      <c r="V8" s="51">
        <v>4</v>
      </c>
      <c r="W8" s="51">
        <v>2</v>
      </c>
      <c r="X8" s="51">
        <v>3</v>
      </c>
      <c r="Y8" s="51">
        <v>3</v>
      </c>
      <c r="Z8" s="51">
        <v>4</v>
      </c>
      <c r="AA8" s="51">
        <v>3</v>
      </c>
      <c r="AB8" s="51">
        <v>3</v>
      </c>
      <c r="AC8" s="51">
        <v>4</v>
      </c>
      <c r="AD8" s="51">
        <v>4</v>
      </c>
      <c r="AE8" s="51">
        <v>4</v>
      </c>
      <c r="AF8" s="51">
        <v>4</v>
      </c>
      <c r="AG8" s="51">
        <v>3</v>
      </c>
      <c r="AH8" s="51">
        <v>3</v>
      </c>
      <c r="AI8" s="51">
        <v>4</v>
      </c>
      <c r="AJ8" s="51">
        <v>4</v>
      </c>
      <c r="AK8" s="51">
        <v>3</v>
      </c>
      <c r="AL8" s="51">
        <v>4</v>
      </c>
      <c r="AM8" s="51">
        <v>3</v>
      </c>
      <c r="AN8" s="51">
        <v>4</v>
      </c>
      <c r="AO8" s="52">
        <v>4</v>
      </c>
      <c r="AP8" s="50">
        <v>133</v>
      </c>
      <c r="AQ8" s="53">
        <v>17689</v>
      </c>
    </row>
    <row r="9" spans="1:43" ht="12" customHeight="1" x14ac:dyDescent="0.2">
      <c r="A9" s="50">
        <v>4</v>
      </c>
      <c r="B9" s="51">
        <v>3</v>
      </c>
      <c r="C9" s="51">
        <v>2</v>
      </c>
      <c r="D9" s="51">
        <v>3</v>
      </c>
      <c r="E9" s="51">
        <v>3</v>
      </c>
      <c r="F9" s="51">
        <v>2</v>
      </c>
      <c r="G9" s="51">
        <v>1</v>
      </c>
      <c r="H9" s="51">
        <v>1</v>
      </c>
      <c r="I9" s="51">
        <v>1</v>
      </c>
      <c r="J9" s="51">
        <v>4</v>
      </c>
      <c r="K9" s="51">
        <v>2</v>
      </c>
      <c r="L9" s="51">
        <v>3</v>
      </c>
      <c r="M9" s="51">
        <v>2</v>
      </c>
      <c r="N9" s="51">
        <v>3</v>
      </c>
      <c r="O9" s="51">
        <v>1</v>
      </c>
      <c r="P9" s="51">
        <v>3</v>
      </c>
      <c r="Q9" s="51">
        <v>3</v>
      </c>
      <c r="R9" s="51">
        <v>2</v>
      </c>
      <c r="S9" s="51">
        <v>2</v>
      </c>
      <c r="T9" s="51">
        <v>2</v>
      </c>
      <c r="U9" s="51">
        <v>2</v>
      </c>
      <c r="V9" s="51">
        <v>3</v>
      </c>
      <c r="W9" s="51">
        <v>1</v>
      </c>
      <c r="X9" s="51">
        <v>3</v>
      </c>
      <c r="Y9" s="51">
        <v>2</v>
      </c>
      <c r="Z9" s="51">
        <v>2</v>
      </c>
      <c r="AA9" s="51">
        <v>3</v>
      </c>
      <c r="AB9" s="51">
        <v>3</v>
      </c>
      <c r="AC9" s="51">
        <v>3</v>
      </c>
      <c r="AD9" s="51">
        <v>2</v>
      </c>
      <c r="AE9" s="51">
        <v>2</v>
      </c>
      <c r="AF9" s="51">
        <v>2</v>
      </c>
      <c r="AG9" s="51">
        <v>1</v>
      </c>
      <c r="AH9" s="51">
        <v>2</v>
      </c>
      <c r="AI9" s="51">
        <v>2</v>
      </c>
      <c r="AJ9" s="51">
        <v>3</v>
      </c>
      <c r="AK9" s="51">
        <v>2</v>
      </c>
      <c r="AL9" s="51">
        <v>3</v>
      </c>
      <c r="AM9" s="51">
        <v>2</v>
      </c>
      <c r="AN9" s="51">
        <v>2</v>
      </c>
      <c r="AO9" s="52">
        <v>2</v>
      </c>
      <c r="AP9" s="50">
        <v>90</v>
      </c>
      <c r="AQ9" s="53">
        <v>8100</v>
      </c>
    </row>
    <row r="10" spans="1:43" ht="12" customHeight="1" x14ac:dyDescent="0.2">
      <c r="A10" s="50">
        <v>5</v>
      </c>
      <c r="B10" s="51">
        <v>4</v>
      </c>
      <c r="C10" s="51">
        <v>3</v>
      </c>
      <c r="D10" s="51">
        <v>2</v>
      </c>
      <c r="E10" s="51">
        <v>3</v>
      </c>
      <c r="F10" s="51">
        <v>4</v>
      </c>
      <c r="G10" s="51">
        <v>1</v>
      </c>
      <c r="H10" s="51">
        <v>1</v>
      </c>
      <c r="I10" s="51">
        <v>2</v>
      </c>
      <c r="J10" s="51">
        <v>4</v>
      </c>
      <c r="K10" s="51">
        <v>2</v>
      </c>
      <c r="L10" s="51">
        <v>1</v>
      </c>
      <c r="M10" s="51">
        <v>3</v>
      </c>
      <c r="N10" s="51">
        <v>1</v>
      </c>
      <c r="O10" s="51">
        <v>1</v>
      </c>
      <c r="P10" s="51">
        <v>2</v>
      </c>
      <c r="Q10" s="51">
        <v>2</v>
      </c>
      <c r="R10" s="51">
        <v>1</v>
      </c>
      <c r="S10" s="51">
        <v>3</v>
      </c>
      <c r="T10" s="51">
        <v>1</v>
      </c>
      <c r="U10" s="51">
        <v>3</v>
      </c>
      <c r="V10" s="51">
        <v>3</v>
      </c>
      <c r="W10" s="51">
        <v>1</v>
      </c>
      <c r="X10" s="51">
        <v>1</v>
      </c>
      <c r="Y10" s="51">
        <v>2</v>
      </c>
      <c r="Z10" s="51">
        <v>3</v>
      </c>
      <c r="AA10" s="51">
        <v>1</v>
      </c>
      <c r="AB10" s="51">
        <v>2</v>
      </c>
      <c r="AC10" s="51">
        <v>3</v>
      </c>
      <c r="AD10" s="51">
        <v>4</v>
      </c>
      <c r="AE10" s="51">
        <v>3</v>
      </c>
      <c r="AF10" s="51">
        <v>2</v>
      </c>
      <c r="AG10" s="51">
        <v>3</v>
      </c>
      <c r="AH10" s="51">
        <v>3</v>
      </c>
      <c r="AI10" s="51">
        <v>2</v>
      </c>
      <c r="AJ10" s="51">
        <v>4</v>
      </c>
      <c r="AK10" s="51">
        <v>3</v>
      </c>
      <c r="AL10" s="51">
        <v>1</v>
      </c>
      <c r="AM10" s="51">
        <v>1</v>
      </c>
      <c r="AN10" s="51">
        <v>1</v>
      </c>
      <c r="AO10" s="52">
        <v>4</v>
      </c>
      <c r="AP10" s="50">
        <v>91</v>
      </c>
      <c r="AQ10" s="53">
        <v>8281</v>
      </c>
    </row>
    <row r="11" spans="1:43" ht="12" customHeight="1" x14ac:dyDescent="0.2">
      <c r="A11" s="50">
        <v>6</v>
      </c>
      <c r="B11" s="51">
        <v>3</v>
      </c>
      <c r="C11" s="51">
        <v>2</v>
      </c>
      <c r="D11" s="51">
        <v>3</v>
      </c>
      <c r="E11" s="51">
        <v>3</v>
      </c>
      <c r="F11" s="51">
        <v>3</v>
      </c>
      <c r="G11" s="51">
        <v>1</v>
      </c>
      <c r="H11" s="51">
        <v>1</v>
      </c>
      <c r="I11" s="51">
        <v>3</v>
      </c>
      <c r="J11" s="51">
        <v>4</v>
      </c>
      <c r="K11" s="51">
        <v>4</v>
      </c>
      <c r="L11" s="51">
        <v>1</v>
      </c>
      <c r="M11" s="51">
        <v>2</v>
      </c>
      <c r="N11" s="51">
        <v>3</v>
      </c>
      <c r="O11" s="51">
        <v>1</v>
      </c>
      <c r="P11" s="51">
        <v>3</v>
      </c>
      <c r="Q11" s="51">
        <v>3</v>
      </c>
      <c r="R11" s="51">
        <v>4</v>
      </c>
      <c r="S11" s="51">
        <v>4</v>
      </c>
      <c r="T11" s="51">
        <v>4</v>
      </c>
      <c r="U11" s="51">
        <v>2</v>
      </c>
      <c r="V11" s="51">
        <v>2</v>
      </c>
      <c r="W11" s="51">
        <v>2</v>
      </c>
      <c r="X11" s="51">
        <v>3</v>
      </c>
      <c r="Y11" s="51">
        <v>4</v>
      </c>
      <c r="Z11" s="51">
        <v>4</v>
      </c>
      <c r="AA11" s="51">
        <v>3</v>
      </c>
      <c r="AB11" s="51">
        <v>2</v>
      </c>
      <c r="AC11" s="51">
        <v>4</v>
      </c>
      <c r="AD11" s="51">
        <v>4</v>
      </c>
      <c r="AE11" s="51">
        <v>3</v>
      </c>
      <c r="AF11" s="51">
        <v>4</v>
      </c>
      <c r="AG11" s="51">
        <v>4</v>
      </c>
      <c r="AH11" s="51">
        <v>3</v>
      </c>
      <c r="AI11" s="51">
        <v>4</v>
      </c>
      <c r="AJ11" s="51">
        <v>4</v>
      </c>
      <c r="AK11" s="51">
        <v>4</v>
      </c>
      <c r="AL11" s="51">
        <v>4</v>
      </c>
      <c r="AM11" s="51">
        <v>3</v>
      </c>
      <c r="AN11" s="51">
        <v>4</v>
      </c>
      <c r="AO11" s="52">
        <v>4</v>
      </c>
      <c r="AP11" s="50">
        <v>123</v>
      </c>
      <c r="AQ11" s="53">
        <v>15129</v>
      </c>
    </row>
    <row r="12" spans="1:43" ht="12" customHeight="1" x14ac:dyDescent="0.2">
      <c r="A12" s="50">
        <v>7</v>
      </c>
      <c r="B12" s="51">
        <v>2</v>
      </c>
      <c r="C12" s="51">
        <v>1</v>
      </c>
      <c r="D12" s="51">
        <v>1</v>
      </c>
      <c r="E12" s="51">
        <v>4</v>
      </c>
      <c r="F12" s="51">
        <v>4</v>
      </c>
      <c r="G12" s="51">
        <v>1</v>
      </c>
      <c r="H12" s="51">
        <v>1</v>
      </c>
      <c r="I12" s="51">
        <v>1</v>
      </c>
      <c r="J12" s="51">
        <v>4</v>
      </c>
      <c r="K12" s="51">
        <v>2</v>
      </c>
      <c r="L12" s="51">
        <v>3</v>
      </c>
      <c r="M12" s="51">
        <v>3</v>
      </c>
      <c r="N12" s="51">
        <v>1</v>
      </c>
      <c r="O12" s="51">
        <v>1</v>
      </c>
      <c r="P12" s="51">
        <v>3</v>
      </c>
      <c r="Q12" s="51">
        <v>3</v>
      </c>
      <c r="R12" s="51">
        <v>2</v>
      </c>
      <c r="S12" s="51">
        <v>4</v>
      </c>
      <c r="T12" s="51">
        <v>4</v>
      </c>
      <c r="U12" s="51">
        <v>4</v>
      </c>
      <c r="V12" s="51">
        <v>2</v>
      </c>
      <c r="W12" s="51">
        <v>1</v>
      </c>
      <c r="X12" s="51">
        <v>3</v>
      </c>
      <c r="Y12" s="51">
        <v>3</v>
      </c>
      <c r="Z12" s="51">
        <v>3</v>
      </c>
      <c r="AA12" s="51">
        <v>2</v>
      </c>
      <c r="AB12" s="51">
        <v>1</v>
      </c>
      <c r="AC12" s="51">
        <v>3</v>
      </c>
      <c r="AD12" s="51">
        <v>2</v>
      </c>
      <c r="AE12" s="51">
        <v>1</v>
      </c>
      <c r="AF12" s="51">
        <v>2</v>
      </c>
      <c r="AG12" s="51">
        <v>3</v>
      </c>
      <c r="AH12" s="51">
        <v>1</v>
      </c>
      <c r="AI12" s="51">
        <v>2</v>
      </c>
      <c r="AJ12" s="51">
        <v>3</v>
      </c>
      <c r="AK12" s="51">
        <v>2</v>
      </c>
      <c r="AL12" s="51">
        <v>2</v>
      </c>
      <c r="AM12" s="51">
        <v>1</v>
      </c>
      <c r="AN12" s="51">
        <v>4</v>
      </c>
      <c r="AO12" s="52">
        <v>4</v>
      </c>
      <c r="AP12" s="50">
        <v>94</v>
      </c>
      <c r="AQ12" s="53">
        <v>8836</v>
      </c>
    </row>
    <row r="13" spans="1:43" ht="12" customHeight="1" x14ac:dyDescent="0.2">
      <c r="A13" s="50">
        <v>8</v>
      </c>
      <c r="B13" s="51">
        <v>3</v>
      </c>
      <c r="C13" s="51">
        <v>3</v>
      </c>
      <c r="D13" s="51">
        <v>4</v>
      </c>
      <c r="E13" s="51">
        <v>4</v>
      </c>
      <c r="F13" s="51">
        <v>3</v>
      </c>
      <c r="G13" s="51">
        <v>1</v>
      </c>
      <c r="H13" s="51">
        <v>3</v>
      </c>
      <c r="I13" s="51">
        <v>3</v>
      </c>
      <c r="J13" s="51">
        <v>4</v>
      </c>
      <c r="K13" s="51">
        <v>3</v>
      </c>
      <c r="L13" s="51">
        <v>3</v>
      </c>
      <c r="M13" s="51">
        <v>4</v>
      </c>
      <c r="N13" s="51">
        <v>3</v>
      </c>
      <c r="O13" s="51">
        <v>1</v>
      </c>
      <c r="P13" s="51">
        <v>4</v>
      </c>
      <c r="Q13" s="51">
        <v>3</v>
      </c>
      <c r="R13" s="51">
        <v>4</v>
      </c>
      <c r="S13" s="51">
        <v>4</v>
      </c>
      <c r="T13" s="51">
        <v>4</v>
      </c>
      <c r="U13" s="51">
        <v>4</v>
      </c>
      <c r="V13" s="51">
        <v>4</v>
      </c>
      <c r="W13" s="51">
        <v>3</v>
      </c>
      <c r="X13" s="51">
        <v>3</v>
      </c>
      <c r="Y13" s="51">
        <v>3</v>
      </c>
      <c r="Z13" s="51">
        <v>4</v>
      </c>
      <c r="AA13" s="51">
        <v>3</v>
      </c>
      <c r="AB13" s="51">
        <v>4</v>
      </c>
      <c r="AC13" s="51">
        <v>3</v>
      </c>
      <c r="AD13" s="51">
        <v>4</v>
      </c>
      <c r="AE13" s="51">
        <v>4</v>
      </c>
      <c r="AF13" s="51">
        <v>4</v>
      </c>
      <c r="AG13" s="51">
        <v>3</v>
      </c>
      <c r="AH13" s="51">
        <v>3</v>
      </c>
      <c r="AI13" s="51">
        <v>4</v>
      </c>
      <c r="AJ13" s="51">
        <v>4</v>
      </c>
      <c r="AK13" s="51">
        <v>3</v>
      </c>
      <c r="AL13" s="51">
        <v>3</v>
      </c>
      <c r="AM13" s="51">
        <v>4</v>
      </c>
      <c r="AN13" s="51">
        <v>4</v>
      </c>
      <c r="AO13" s="52">
        <v>4</v>
      </c>
      <c r="AP13" s="50">
        <v>136</v>
      </c>
      <c r="AQ13" s="53">
        <v>18496</v>
      </c>
    </row>
    <row r="14" spans="1:43" ht="12" customHeight="1" x14ac:dyDescent="0.2">
      <c r="A14" s="50">
        <v>9</v>
      </c>
      <c r="B14" s="51">
        <v>3</v>
      </c>
      <c r="C14" s="51">
        <v>1</v>
      </c>
      <c r="D14" s="51">
        <v>3</v>
      </c>
      <c r="E14" s="51">
        <v>4</v>
      </c>
      <c r="F14" s="51">
        <v>4</v>
      </c>
      <c r="G14" s="51">
        <v>2</v>
      </c>
      <c r="H14" s="51">
        <v>3</v>
      </c>
      <c r="I14" s="51">
        <v>2</v>
      </c>
      <c r="J14" s="51">
        <v>4</v>
      </c>
      <c r="K14" s="51">
        <v>3</v>
      </c>
      <c r="L14" s="51">
        <v>3</v>
      </c>
      <c r="M14" s="51">
        <v>3</v>
      </c>
      <c r="N14" s="51">
        <v>2</v>
      </c>
      <c r="O14" s="51">
        <v>3</v>
      </c>
      <c r="P14" s="51">
        <v>3</v>
      </c>
      <c r="Q14" s="51">
        <v>2</v>
      </c>
      <c r="R14" s="51">
        <v>4</v>
      </c>
      <c r="S14" s="51">
        <v>4</v>
      </c>
      <c r="T14" s="51">
        <v>4</v>
      </c>
      <c r="U14" s="51">
        <v>2</v>
      </c>
      <c r="V14" s="51">
        <v>3</v>
      </c>
      <c r="W14" s="51">
        <v>2</v>
      </c>
      <c r="X14" s="51">
        <v>3</v>
      </c>
      <c r="Y14" s="51">
        <v>3</v>
      </c>
      <c r="Z14" s="51">
        <v>4</v>
      </c>
      <c r="AA14" s="51">
        <v>3</v>
      </c>
      <c r="AB14" s="51">
        <v>3</v>
      </c>
      <c r="AC14" s="51">
        <v>4</v>
      </c>
      <c r="AD14" s="51">
        <v>4</v>
      </c>
      <c r="AE14" s="51">
        <v>3</v>
      </c>
      <c r="AF14" s="51">
        <v>4</v>
      </c>
      <c r="AG14" s="51">
        <v>3</v>
      </c>
      <c r="AH14" s="51">
        <v>3</v>
      </c>
      <c r="AI14" s="51">
        <v>4</v>
      </c>
      <c r="AJ14" s="51">
        <v>4</v>
      </c>
      <c r="AK14" s="51">
        <v>3</v>
      </c>
      <c r="AL14" s="51">
        <v>3</v>
      </c>
      <c r="AM14" s="51">
        <v>3</v>
      </c>
      <c r="AN14" s="51">
        <v>4</v>
      </c>
      <c r="AO14" s="52">
        <v>4</v>
      </c>
      <c r="AP14" s="50">
        <v>126</v>
      </c>
      <c r="AQ14" s="53">
        <v>15876</v>
      </c>
    </row>
    <row r="15" spans="1:43" ht="12" customHeight="1" x14ac:dyDescent="0.2">
      <c r="A15" s="50">
        <v>10</v>
      </c>
      <c r="B15" s="51">
        <v>3</v>
      </c>
      <c r="C15" s="51">
        <v>3</v>
      </c>
      <c r="D15" s="51">
        <v>1</v>
      </c>
      <c r="E15" s="51">
        <v>4</v>
      </c>
      <c r="F15" s="51">
        <v>4</v>
      </c>
      <c r="G15" s="51">
        <v>1</v>
      </c>
      <c r="H15" s="51">
        <v>3</v>
      </c>
      <c r="I15" s="51">
        <v>2</v>
      </c>
      <c r="J15" s="51">
        <v>4</v>
      </c>
      <c r="K15" s="51">
        <v>3</v>
      </c>
      <c r="L15" s="51">
        <v>3</v>
      </c>
      <c r="M15" s="51">
        <v>2</v>
      </c>
      <c r="N15" s="51">
        <v>2</v>
      </c>
      <c r="O15" s="51">
        <v>3</v>
      </c>
      <c r="P15" s="51">
        <v>3</v>
      </c>
      <c r="Q15" s="51">
        <v>3</v>
      </c>
      <c r="R15" s="51">
        <v>4</v>
      </c>
      <c r="S15" s="51">
        <v>4</v>
      </c>
      <c r="T15" s="51">
        <v>4</v>
      </c>
      <c r="U15" s="51">
        <v>2</v>
      </c>
      <c r="V15" s="51">
        <v>4</v>
      </c>
      <c r="W15" s="51">
        <v>3</v>
      </c>
      <c r="X15" s="51">
        <v>3</v>
      </c>
      <c r="Y15" s="51">
        <v>3</v>
      </c>
      <c r="Z15" s="51">
        <v>4</v>
      </c>
      <c r="AA15" s="51">
        <v>3</v>
      </c>
      <c r="AB15" s="51">
        <v>3</v>
      </c>
      <c r="AC15" s="51">
        <v>4</v>
      </c>
      <c r="AD15" s="51">
        <v>4</v>
      </c>
      <c r="AE15" s="51">
        <v>3</v>
      </c>
      <c r="AF15" s="51">
        <v>4</v>
      </c>
      <c r="AG15" s="51">
        <v>3</v>
      </c>
      <c r="AH15" s="51">
        <v>3</v>
      </c>
      <c r="AI15" s="51">
        <v>3</v>
      </c>
      <c r="AJ15" s="51">
        <v>3</v>
      </c>
      <c r="AK15" s="51">
        <v>4</v>
      </c>
      <c r="AL15" s="51">
        <v>3</v>
      </c>
      <c r="AM15" s="51">
        <v>3</v>
      </c>
      <c r="AN15" s="51">
        <v>4</v>
      </c>
      <c r="AO15" s="52">
        <v>4</v>
      </c>
      <c r="AP15" s="50">
        <v>126</v>
      </c>
      <c r="AQ15" s="53">
        <v>15876</v>
      </c>
    </row>
    <row r="16" spans="1:43" ht="12" customHeight="1" x14ac:dyDescent="0.2">
      <c r="A16" s="50">
        <v>11</v>
      </c>
      <c r="B16" s="51">
        <v>3</v>
      </c>
      <c r="C16" s="51">
        <v>2</v>
      </c>
      <c r="D16" s="51">
        <v>3</v>
      </c>
      <c r="E16" s="51">
        <v>3</v>
      </c>
      <c r="F16" s="51">
        <v>3</v>
      </c>
      <c r="G16" s="51">
        <v>1</v>
      </c>
      <c r="H16" s="51">
        <v>3</v>
      </c>
      <c r="I16" s="51">
        <v>1</v>
      </c>
      <c r="J16" s="51">
        <v>2</v>
      </c>
      <c r="K16" s="51">
        <v>2</v>
      </c>
      <c r="L16" s="51">
        <v>1</v>
      </c>
      <c r="M16" s="51">
        <v>3</v>
      </c>
      <c r="N16" s="51">
        <v>3</v>
      </c>
      <c r="O16" s="51">
        <v>1</v>
      </c>
      <c r="P16" s="51">
        <v>2</v>
      </c>
      <c r="Q16" s="51">
        <v>2</v>
      </c>
      <c r="R16" s="51">
        <v>2</v>
      </c>
      <c r="S16" s="51">
        <v>4</v>
      </c>
      <c r="T16" s="51">
        <v>4</v>
      </c>
      <c r="U16" s="51">
        <v>3</v>
      </c>
      <c r="V16" s="51">
        <v>2</v>
      </c>
      <c r="W16" s="51">
        <v>3</v>
      </c>
      <c r="X16" s="51">
        <v>2</v>
      </c>
      <c r="Y16" s="51">
        <v>4</v>
      </c>
      <c r="Z16" s="51">
        <v>4</v>
      </c>
      <c r="AA16" s="51">
        <v>1</v>
      </c>
      <c r="AB16" s="51">
        <v>1</v>
      </c>
      <c r="AC16" s="51">
        <v>4</v>
      </c>
      <c r="AD16" s="51">
        <v>4</v>
      </c>
      <c r="AE16" s="51">
        <v>3</v>
      </c>
      <c r="AF16" s="51">
        <v>4</v>
      </c>
      <c r="AG16" s="51">
        <v>3</v>
      </c>
      <c r="AH16" s="51">
        <v>3</v>
      </c>
      <c r="AI16" s="51">
        <v>3</v>
      </c>
      <c r="AJ16" s="51">
        <v>1</v>
      </c>
      <c r="AK16" s="51">
        <v>4</v>
      </c>
      <c r="AL16" s="51">
        <v>4</v>
      </c>
      <c r="AM16" s="51">
        <v>1</v>
      </c>
      <c r="AN16" s="51">
        <v>1</v>
      </c>
      <c r="AO16" s="52">
        <v>4</v>
      </c>
      <c r="AP16" s="50">
        <v>104</v>
      </c>
      <c r="AQ16" s="53">
        <v>10816</v>
      </c>
    </row>
    <row r="17" spans="1:43" ht="12" customHeight="1" x14ac:dyDescent="0.2">
      <c r="A17" s="50">
        <v>12</v>
      </c>
      <c r="B17" s="51">
        <v>3</v>
      </c>
      <c r="C17" s="51">
        <v>2</v>
      </c>
      <c r="D17" s="51">
        <v>3</v>
      </c>
      <c r="E17" s="51">
        <v>4</v>
      </c>
      <c r="F17" s="51">
        <v>4</v>
      </c>
      <c r="G17" s="51">
        <v>2</v>
      </c>
      <c r="H17" s="51">
        <v>2</v>
      </c>
      <c r="I17" s="51">
        <v>2</v>
      </c>
      <c r="J17" s="51">
        <v>4</v>
      </c>
      <c r="K17" s="51">
        <v>3</v>
      </c>
      <c r="L17" s="51">
        <v>3</v>
      </c>
      <c r="M17" s="51">
        <v>4</v>
      </c>
      <c r="N17" s="51">
        <v>1</v>
      </c>
      <c r="O17" s="51">
        <v>2</v>
      </c>
      <c r="P17" s="51">
        <v>3</v>
      </c>
      <c r="Q17" s="51">
        <v>3</v>
      </c>
      <c r="R17" s="51">
        <v>4</v>
      </c>
      <c r="S17" s="51">
        <v>4</v>
      </c>
      <c r="T17" s="51">
        <v>4</v>
      </c>
      <c r="U17" s="51">
        <v>4</v>
      </c>
      <c r="V17" s="51">
        <v>4</v>
      </c>
      <c r="W17" s="51">
        <v>1</v>
      </c>
      <c r="X17" s="51">
        <v>4</v>
      </c>
      <c r="Y17" s="51">
        <v>3</v>
      </c>
      <c r="Z17" s="51">
        <v>3</v>
      </c>
      <c r="AA17" s="51">
        <v>2</v>
      </c>
      <c r="AB17" s="51">
        <v>4</v>
      </c>
      <c r="AC17" s="51">
        <v>3</v>
      </c>
      <c r="AD17" s="51">
        <v>3</v>
      </c>
      <c r="AE17" s="51">
        <v>3</v>
      </c>
      <c r="AF17" s="51">
        <v>4</v>
      </c>
      <c r="AG17" s="51">
        <v>2</v>
      </c>
      <c r="AH17" s="51">
        <v>2</v>
      </c>
      <c r="AI17" s="51">
        <v>2</v>
      </c>
      <c r="AJ17" s="51">
        <v>4</v>
      </c>
      <c r="AK17" s="51">
        <v>4</v>
      </c>
      <c r="AL17" s="51">
        <v>3</v>
      </c>
      <c r="AM17" s="51">
        <v>4</v>
      </c>
      <c r="AN17" s="51">
        <v>4</v>
      </c>
      <c r="AO17" s="52">
        <v>4</v>
      </c>
      <c r="AP17" s="50">
        <v>124</v>
      </c>
      <c r="AQ17" s="53">
        <v>15376</v>
      </c>
    </row>
    <row r="18" spans="1:43" ht="12" customHeight="1" x14ac:dyDescent="0.2">
      <c r="A18" s="50">
        <v>13</v>
      </c>
      <c r="B18" s="51">
        <v>3</v>
      </c>
      <c r="C18" s="51">
        <v>4</v>
      </c>
      <c r="D18" s="51">
        <v>1</v>
      </c>
      <c r="E18" s="51">
        <v>4</v>
      </c>
      <c r="F18" s="51">
        <v>4</v>
      </c>
      <c r="G18" s="51">
        <v>1</v>
      </c>
      <c r="H18" s="51">
        <v>2</v>
      </c>
      <c r="I18" s="51">
        <v>1</v>
      </c>
      <c r="J18" s="51">
        <v>4</v>
      </c>
      <c r="K18" s="51">
        <v>3</v>
      </c>
      <c r="L18" s="51">
        <v>1</v>
      </c>
      <c r="M18" s="51">
        <v>3</v>
      </c>
      <c r="N18" s="51">
        <v>2</v>
      </c>
      <c r="O18" s="51">
        <v>1</v>
      </c>
      <c r="P18" s="51">
        <v>1</v>
      </c>
      <c r="Q18" s="51">
        <v>4</v>
      </c>
      <c r="R18" s="51">
        <v>4</v>
      </c>
      <c r="S18" s="51">
        <v>3</v>
      </c>
      <c r="T18" s="51">
        <v>3</v>
      </c>
      <c r="U18" s="51">
        <v>3</v>
      </c>
      <c r="V18" s="51">
        <v>4</v>
      </c>
      <c r="W18" s="51">
        <v>4</v>
      </c>
      <c r="X18" s="51">
        <v>1</v>
      </c>
      <c r="Y18" s="51">
        <v>3</v>
      </c>
      <c r="Z18" s="51">
        <v>4</v>
      </c>
      <c r="AA18" s="51">
        <v>1</v>
      </c>
      <c r="AB18" s="51">
        <v>4</v>
      </c>
      <c r="AC18" s="51">
        <v>4</v>
      </c>
      <c r="AD18" s="51">
        <v>4</v>
      </c>
      <c r="AE18" s="51">
        <v>1</v>
      </c>
      <c r="AF18" s="51">
        <v>4</v>
      </c>
      <c r="AG18" s="51">
        <v>1</v>
      </c>
      <c r="AH18" s="51">
        <v>3</v>
      </c>
      <c r="AI18" s="51">
        <v>3</v>
      </c>
      <c r="AJ18" s="51">
        <v>4</v>
      </c>
      <c r="AK18" s="51">
        <v>3</v>
      </c>
      <c r="AL18" s="51">
        <v>2</v>
      </c>
      <c r="AM18" s="51">
        <v>4</v>
      </c>
      <c r="AN18" s="51">
        <v>4</v>
      </c>
      <c r="AO18" s="52">
        <v>4</v>
      </c>
      <c r="AP18" s="50">
        <v>114</v>
      </c>
      <c r="AQ18" s="53">
        <v>12996</v>
      </c>
    </row>
    <row r="19" spans="1:43" ht="12" customHeight="1" x14ac:dyDescent="0.2">
      <c r="A19" s="50">
        <v>14</v>
      </c>
      <c r="B19" s="51">
        <v>4</v>
      </c>
      <c r="C19" s="51">
        <v>2</v>
      </c>
      <c r="D19" s="51">
        <v>2</v>
      </c>
      <c r="E19" s="51">
        <v>4</v>
      </c>
      <c r="F19" s="51">
        <v>3</v>
      </c>
      <c r="G19" s="51">
        <v>2</v>
      </c>
      <c r="H19" s="51">
        <v>1</v>
      </c>
      <c r="I19" s="51">
        <v>2</v>
      </c>
      <c r="J19" s="51">
        <v>4</v>
      </c>
      <c r="K19" s="51">
        <v>3</v>
      </c>
      <c r="L19" s="51">
        <v>3</v>
      </c>
      <c r="M19" s="51">
        <v>3</v>
      </c>
      <c r="N19" s="51">
        <v>3</v>
      </c>
      <c r="O19" s="51">
        <v>1</v>
      </c>
      <c r="P19" s="51">
        <v>2</v>
      </c>
      <c r="Q19" s="51">
        <v>2</v>
      </c>
      <c r="R19" s="51">
        <v>4</v>
      </c>
      <c r="S19" s="51">
        <v>3</v>
      </c>
      <c r="T19" s="51">
        <v>4</v>
      </c>
      <c r="U19" s="51">
        <v>4</v>
      </c>
      <c r="V19" s="51">
        <v>4</v>
      </c>
      <c r="W19" s="51">
        <v>2</v>
      </c>
      <c r="X19" s="51">
        <v>3</v>
      </c>
      <c r="Y19" s="51">
        <v>4</v>
      </c>
      <c r="Z19" s="51">
        <v>3</v>
      </c>
      <c r="AA19" s="51">
        <v>3</v>
      </c>
      <c r="AB19" s="51">
        <v>4</v>
      </c>
      <c r="AC19" s="51">
        <v>4</v>
      </c>
      <c r="AD19" s="51">
        <v>3</v>
      </c>
      <c r="AE19" s="51">
        <v>2</v>
      </c>
      <c r="AF19" s="51">
        <v>3</v>
      </c>
      <c r="AG19" s="51">
        <v>2</v>
      </c>
      <c r="AH19" s="51">
        <v>4</v>
      </c>
      <c r="AI19" s="51">
        <v>2</v>
      </c>
      <c r="AJ19" s="51">
        <v>4</v>
      </c>
      <c r="AK19" s="51">
        <v>3</v>
      </c>
      <c r="AL19" s="51">
        <v>3</v>
      </c>
      <c r="AM19" s="51">
        <v>4</v>
      </c>
      <c r="AN19" s="51">
        <v>4</v>
      </c>
      <c r="AO19" s="52">
        <v>4</v>
      </c>
      <c r="AP19" s="50">
        <v>121</v>
      </c>
      <c r="AQ19" s="53">
        <v>14641</v>
      </c>
    </row>
    <row r="20" spans="1:43" ht="12" customHeight="1" thickBot="1" x14ac:dyDescent="0.25">
      <c r="A20" s="50">
        <v>15</v>
      </c>
      <c r="B20" s="51">
        <v>3</v>
      </c>
      <c r="C20" s="51">
        <v>2</v>
      </c>
      <c r="D20" s="51">
        <v>2</v>
      </c>
      <c r="E20" s="51">
        <v>3</v>
      </c>
      <c r="F20" s="51">
        <v>4</v>
      </c>
      <c r="G20" s="51">
        <v>1</v>
      </c>
      <c r="H20" s="51">
        <v>3</v>
      </c>
      <c r="I20" s="51">
        <v>2</v>
      </c>
      <c r="J20" s="51">
        <v>4</v>
      </c>
      <c r="K20" s="51">
        <v>4</v>
      </c>
      <c r="L20" s="51">
        <v>3</v>
      </c>
      <c r="M20" s="51">
        <v>3</v>
      </c>
      <c r="N20" s="51">
        <v>3</v>
      </c>
      <c r="O20" s="51">
        <v>3</v>
      </c>
      <c r="P20" s="51">
        <v>2</v>
      </c>
      <c r="Q20" s="51">
        <v>4</v>
      </c>
      <c r="R20" s="51">
        <v>2</v>
      </c>
      <c r="S20" s="51">
        <v>4</v>
      </c>
      <c r="T20" s="51">
        <v>4</v>
      </c>
      <c r="U20" s="51">
        <v>4</v>
      </c>
      <c r="V20" s="51">
        <v>4</v>
      </c>
      <c r="W20" s="51">
        <v>1</v>
      </c>
      <c r="X20" s="51">
        <v>3</v>
      </c>
      <c r="Y20" s="51">
        <v>3</v>
      </c>
      <c r="Z20" s="51">
        <v>3</v>
      </c>
      <c r="AA20" s="51">
        <v>4</v>
      </c>
      <c r="AB20" s="51">
        <v>4</v>
      </c>
      <c r="AC20" s="51">
        <v>4</v>
      </c>
      <c r="AD20" s="51">
        <v>4</v>
      </c>
      <c r="AE20" s="51">
        <v>4</v>
      </c>
      <c r="AF20" s="51">
        <v>3</v>
      </c>
      <c r="AG20" s="51">
        <v>2</v>
      </c>
      <c r="AH20" s="51">
        <v>3</v>
      </c>
      <c r="AI20" s="51">
        <v>4</v>
      </c>
      <c r="AJ20" s="51">
        <v>3</v>
      </c>
      <c r="AK20" s="51">
        <v>3</v>
      </c>
      <c r="AL20" s="51">
        <v>3</v>
      </c>
      <c r="AM20" s="51">
        <v>3</v>
      </c>
      <c r="AN20" s="51">
        <v>4</v>
      </c>
      <c r="AO20" s="52">
        <v>4</v>
      </c>
      <c r="AP20" s="50">
        <v>126</v>
      </c>
      <c r="AQ20" s="53">
        <v>15876</v>
      </c>
    </row>
    <row r="21" spans="1:43" x14ac:dyDescent="0.2">
      <c r="A21" s="54" t="s">
        <v>5</v>
      </c>
      <c r="B21" s="55">
        <v>49</v>
      </c>
      <c r="C21" s="55">
        <v>42</v>
      </c>
      <c r="D21" s="55">
        <v>45</v>
      </c>
      <c r="E21" s="55">
        <v>54</v>
      </c>
      <c r="F21" s="55">
        <v>50</v>
      </c>
      <c r="G21" s="55">
        <v>26</v>
      </c>
      <c r="H21" s="55">
        <v>31</v>
      </c>
      <c r="I21" s="55">
        <v>36</v>
      </c>
      <c r="J21" s="55">
        <v>54</v>
      </c>
      <c r="K21" s="55">
        <v>44</v>
      </c>
      <c r="L21" s="55">
        <v>40</v>
      </c>
      <c r="M21" s="55">
        <v>46</v>
      </c>
      <c r="N21" s="55">
        <v>39</v>
      </c>
      <c r="O21" s="55">
        <v>30</v>
      </c>
      <c r="P21" s="55">
        <v>41</v>
      </c>
      <c r="Q21" s="55">
        <v>44</v>
      </c>
      <c r="R21" s="55">
        <v>45</v>
      </c>
      <c r="S21" s="55">
        <v>53</v>
      </c>
      <c r="T21" s="55">
        <v>53</v>
      </c>
      <c r="U21" s="55">
        <v>48</v>
      </c>
      <c r="V21" s="55">
        <v>47</v>
      </c>
      <c r="W21" s="55">
        <v>36</v>
      </c>
      <c r="X21" s="55">
        <v>45</v>
      </c>
      <c r="Y21" s="55">
        <v>47</v>
      </c>
      <c r="Z21" s="55">
        <v>49</v>
      </c>
      <c r="AA21" s="55">
        <v>38</v>
      </c>
      <c r="AB21" s="55">
        <v>42</v>
      </c>
      <c r="AC21" s="55">
        <v>53</v>
      </c>
      <c r="AD21" s="55">
        <v>48</v>
      </c>
      <c r="AE21" s="55">
        <v>43</v>
      </c>
      <c r="AF21" s="55">
        <v>46</v>
      </c>
      <c r="AG21" s="55">
        <v>46</v>
      </c>
      <c r="AH21" s="55">
        <v>42</v>
      </c>
      <c r="AI21" s="55">
        <v>44</v>
      </c>
      <c r="AJ21" s="55">
        <v>47</v>
      </c>
      <c r="AK21" s="55">
        <v>46</v>
      </c>
      <c r="AL21" s="55">
        <v>52</v>
      </c>
      <c r="AM21" s="55">
        <v>43</v>
      </c>
      <c r="AN21" s="55">
        <v>48</v>
      </c>
      <c r="AO21" s="56">
        <v>56</v>
      </c>
      <c r="AP21" s="54">
        <f>SUM(AP6:AP20)</f>
        <v>1720</v>
      </c>
      <c r="AQ21" s="57">
        <f>SUM(AQ6:AQ20)</f>
        <v>200622</v>
      </c>
    </row>
    <row r="22" spans="1:43" x14ac:dyDescent="0.2">
      <c r="A22" s="50" t="s">
        <v>6</v>
      </c>
      <c r="B22" s="51">
        <v>165</v>
      </c>
      <c r="C22" s="51">
        <v>130</v>
      </c>
      <c r="D22" s="51">
        <v>147</v>
      </c>
      <c r="E22" s="51">
        <v>198</v>
      </c>
      <c r="F22" s="51">
        <v>174</v>
      </c>
      <c r="G22" s="51">
        <v>56</v>
      </c>
      <c r="H22" s="51">
        <v>77</v>
      </c>
      <c r="I22" s="51">
        <v>98</v>
      </c>
      <c r="J22" s="51">
        <v>202</v>
      </c>
      <c r="K22" s="51">
        <v>142</v>
      </c>
      <c r="L22" s="51">
        <v>116</v>
      </c>
      <c r="M22" s="51">
        <v>150</v>
      </c>
      <c r="N22" s="51">
        <v>111</v>
      </c>
      <c r="O22" s="51">
        <v>78</v>
      </c>
      <c r="P22" s="51">
        <v>117</v>
      </c>
      <c r="Q22" s="51">
        <v>134</v>
      </c>
      <c r="R22" s="51">
        <v>145</v>
      </c>
      <c r="S22" s="51">
        <v>193</v>
      </c>
      <c r="T22" s="51">
        <v>195</v>
      </c>
      <c r="U22" s="51">
        <v>168</v>
      </c>
      <c r="V22" s="51">
        <v>155</v>
      </c>
      <c r="W22" s="51">
        <v>104</v>
      </c>
      <c r="X22" s="51">
        <v>139</v>
      </c>
      <c r="Y22" s="51">
        <v>155</v>
      </c>
      <c r="Z22" s="51">
        <v>169</v>
      </c>
      <c r="AA22" s="51">
        <v>106</v>
      </c>
      <c r="AB22" s="51">
        <v>134</v>
      </c>
      <c r="AC22" s="51">
        <v>191</v>
      </c>
      <c r="AD22" s="51">
        <v>164</v>
      </c>
      <c r="AE22" s="51">
        <v>135</v>
      </c>
      <c r="AF22" s="51">
        <v>150</v>
      </c>
      <c r="AG22" s="51">
        <v>152</v>
      </c>
      <c r="AH22" s="51">
        <v>126</v>
      </c>
      <c r="AI22" s="51">
        <v>138</v>
      </c>
      <c r="AJ22" s="51">
        <v>159</v>
      </c>
      <c r="AK22" s="51">
        <v>152</v>
      </c>
      <c r="AL22" s="51">
        <v>186</v>
      </c>
      <c r="AM22" s="51">
        <v>137</v>
      </c>
      <c r="AN22" s="51">
        <v>168</v>
      </c>
      <c r="AO22" s="52">
        <v>212</v>
      </c>
      <c r="AP22" s="50"/>
      <c r="AQ22" s="53"/>
    </row>
    <row r="23" spans="1:43" ht="13.5" thickBot="1" x14ac:dyDescent="0.25">
      <c r="A23" s="58" t="s">
        <v>7</v>
      </c>
      <c r="B23" s="44">
        <v>5635</v>
      </c>
      <c r="C23" s="44">
        <v>4830</v>
      </c>
      <c r="D23" s="44">
        <v>5175</v>
      </c>
      <c r="E23" s="44">
        <v>6210</v>
      </c>
      <c r="F23" s="44">
        <v>5750</v>
      </c>
      <c r="G23" s="44">
        <v>2990</v>
      </c>
      <c r="H23" s="44">
        <v>3565</v>
      </c>
      <c r="I23" s="44">
        <v>4140</v>
      </c>
      <c r="J23" s="44">
        <v>6210</v>
      </c>
      <c r="K23" s="44">
        <v>5060</v>
      </c>
      <c r="L23" s="44">
        <v>4600</v>
      </c>
      <c r="M23" s="44">
        <v>5290</v>
      </c>
      <c r="N23" s="44">
        <v>4485</v>
      </c>
      <c r="O23" s="44">
        <v>3450</v>
      </c>
      <c r="P23" s="44">
        <v>4715</v>
      </c>
      <c r="Q23" s="44">
        <v>5060</v>
      </c>
      <c r="R23" s="44">
        <v>5175</v>
      </c>
      <c r="S23" s="44">
        <v>6095</v>
      </c>
      <c r="T23" s="44">
        <v>6095</v>
      </c>
      <c r="U23" s="44">
        <v>5520</v>
      </c>
      <c r="V23" s="44">
        <v>5405</v>
      </c>
      <c r="W23" s="44">
        <v>4140</v>
      </c>
      <c r="X23" s="44">
        <v>5175</v>
      </c>
      <c r="Y23" s="44">
        <v>5405</v>
      </c>
      <c r="Z23" s="44">
        <v>5635</v>
      </c>
      <c r="AA23" s="44">
        <v>4370</v>
      </c>
      <c r="AB23" s="44">
        <v>4830</v>
      </c>
      <c r="AC23" s="44">
        <v>6095</v>
      </c>
      <c r="AD23" s="44">
        <v>5520</v>
      </c>
      <c r="AE23" s="44">
        <v>4945</v>
      </c>
      <c r="AF23" s="44">
        <v>5290</v>
      </c>
      <c r="AG23" s="44">
        <v>5290</v>
      </c>
      <c r="AH23" s="44">
        <v>4830</v>
      </c>
      <c r="AI23" s="44">
        <v>5060</v>
      </c>
      <c r="AJ23" s="44">
        <v>5405</v>
      </c>
      <c r="AK23" s="44">
        <v>5290</v>
      </c>
      <c r="AL23" s="44">
        <v>5980</v>
      </c>
      <c r="AM23" s="44">
        <v>4945</v>
      </c>
      <c r="AN23" s="44">
        <v>5520</v>
      </c>
      <c r="AO23" s="45">
        <v>6440</v>
      </c>
      <c r="AP23" s="58"/>
      <c r="AQ23" s="59"/>
    </row>
    <row r="24" spans="1:43" ht="6.75" customHeight="1" x14ac:dyDescent="0.2"/>
    <row r="25" spans="1:43" ht="0.75" customHeight="1" x14ac:dyDescent="0.2"/>
    <row r="26" spans="1:43" ht="13.5" thickBot="1" x14ac:dyDescent="0.25">
      <c r="A26" s="41" t="s">
        <v>49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</row>
    <row r="27" spans="1:43" ht="9" customHeight="1" x14ac:dyDescent="0.2">
      <c r="A27" s="366" t="s">
        <v>1</v>
      </c>
      <c r="B27" s="368" t="s">
        <v>2</v>
      </c>
      <c r="C27" s="368"/>
      <c r="D27" s="368"/>
      <c r="E27" s="368"/>
      <c r="F27" s="368"/>
      <c r="G27" s="368"/>
      <c r="H27" s="368"/>
      <c r="I27" s="368"/>
      <c r="J27" s="368"/>
      <c r="K27" s="368"/>
      <c r="L27" s="368"/>
      <c r="M27" s="368"/>
      <c r="N27" s="368"/>
      <c r="O27" s="368"/>
      <c r="P27" s="368"/>
      <c r="Q27" s="368"/>
      <c r="R27" s="368"/>
      <c r="S27" s="368"/>
      <c r="T27" s="368"/>
      <c r="U27" s="368"/>
      <c r="V27" s="368"/>
      <c r="W27" s="368"/>
      <c r="X27" s="368"/>
      <c r="Y27" s="368"/>
      <c r="Z27" s="368"/>
      <c r="AA27" s="368"/>
      <c r="AB27" s="368"/>
      <c r="AC27" s="368"/>
      <c r="AD27" s="368"/>
      <c r="AE27" s="368"/>
      <c r="AF27" s="368"/>
      <c r="AG27" s="368"/>
      <c r="AH27" s="368"/>
      <c r="AI27" s="368"/>
      <c r="AJ27" s="368"/>
      <c r="AK27" s="368"/>
      <c r="AL27" s="368"/>
      <c r="AM27" s="368"/>
      <c r="AN27" s="368"/>
      <c r="AO27" s="378"/>
      <c r="AP27" s="379" t="s">
        <v>3</v>
      </c>
      <c r="AQ27" s="370" t="s">
        <v>50</v>
      </c>
    </row>
    <row r="28" spans="1:43" ht="12.75" customHeight="1" thickBot="1" x14ac:dyDescent="0.25">
      <c r="A28" s="367"/>
      <c r="B28" s="44">
        <v>1</v>
      </c>
      <c r="C28" s="44">
        <v>2</v>
      </c>
      <c r="D28" s="44">
        <v>3</v>
      </c>
      <c r="E28" s="44">
        <v>4</v>
      </c>
      <c r="F28" s="44">
        <v>5</v>
      </c>
      <c r="G28" s="44">
        <v>6</v>
      </c>
      <c r="H28" s="44">
        <v>7</v>
      </c>
      <c r="I28" s="44">
        <v>8</v>
      </c>
      <c r="J28" s="44">
        <v>9</v>
      </c>
      <c r="K28" s="44">
        <v>10</v>
      </c>
      <c r="L28" s="44">
        <v>11</v>
      </c>
      <c r="M28" s="44">
        <v>12</v>
      </c>
      <c r="N28" s="44">
        <v>13</v>
      </c>
      <c r="O28" s="44">
        <v>14</v>
      </c>
      <c r="P28" s="44">
        <v>15</v>
      </c>
      <c r="Q28" s="44">
        <v>16</v>
      </c>
      <c r="R28" s="44">
        <v>17</v>
      </c>
      <c r="S28" s="44">
        <v>18</v>
      </c>
      <c r="T28" s="44">
        <v>19</v>
      </c>
      <c r="U28" s="44">
        <v>20</v>
      </c>
      <c r="V28" s="44">
        <v>21</v>
      </c>
      <c r="W28" s="44">
        <v>22</v>
      </c>
      <c r="X28" s="44">
        <v>23</v>
      </c>
      <c r="Y28" s="44">
        <v>24</v>
      </c>
      <c r="Z28" s="44">
        <v>25</v>
      </c>
      <c r="AA28" s="44">
        <v>26</v>
      </c>
      <c r="AB28" s="44">
        <v>27</v>
      </c>
      <c r="AC28" s="44">
        <v>28</v>
      </c>
      <c r="AD28" s="44">
        <v>29</v>
      </c>
      <c r="AE28" s="44">
        <v>30</v>
      </c>
      <c r="AF28" s="44">
        <v>31</v>
      </c>
      <c r="AG28" s="44">
        <v>32</v>
      </c>
      <c r="AH28" s="44">
        <v>33</v>
      </c>
      <c r="AI28" s="44">
        <v>34</v>
      </c>
      <c r="AJ28" s="44">
        <v>35</v>
      </c>
      <c r="AK28" s="44">
        <v>36</v>
      </c>
      <c r="AL28" s="44">
        <v>37</v>
      </c>
      <c r="AM28" s="44">
        <v>38</v>
      </c>
      <c r="AN28" s="44">
        <v>39</v>
      </c>
      <c r="AO28" s="45">
        <v>40</v>
      </c>
      <c r="AP28" s="380"/>
      <c r="AQ28" s="371"/>
    </row>
    <row r="29" spans="1:43" ht="12" customHeight="1" x14ac:dyDescent="0.2">
      <c r="A29" s="46">
        <v>1</v>
      </c>
      <c r="B29" s="47">
        <v>3</v>
      </c>
      <c r="C29" s="47">
        <v>1</v>
      </c>
      <c r="D29" s="47">
        <v>3</v>
      </c>
      <c r="E29" s="47">
        <v>4</v>
      </c>
      <c r="F29" s="47">
        <v>4</v>
      </c>
      <c r="G29" s="47">
        <v>2</v>
      </c>
      <c r="H29" s="47">
        <v>3</v>
      </c>
      <c r="I29" s="47">
        <v>2</v>
      </c>
      <c r="J29" s="47">
        <v>4</v>
      </c>
      <c r="K29" s="47">
        <v>3</v>
      </c>
      <c r="L29" s="47">
        <v>3</v>
      </c>
      <c r="M29" s="47">
        <v>3</v>
      </c>
      <c r="N29" s="47">
        <v>2</v>
      </c>
      <c r="O29" s="47">
        <v>3</v>
      </c>
      <c r="P29" s="47">
        <v>3</v>
      </c>
      <c r="Q29" s="47">
        <v>2</v>
      </c>
      <c r="R29" s="47">
        <v>4</v>
      </c>
      <c r="S29" s="47">
        <v>4</v>
      </c>
      <c r="T29" s="47">
        <v>4</v>
      </c>
      <c r="U29" s="47">
        <v>2</v>
      </c>
      <c r="V29" s="47">
        <v>3</v>
      </c>
      <c r="W29" s="47">
        <v>2</v>
      </c>
      <c r="X29" s="47">
        <v>3</v>
      </c>
      <c r="Y29" s="47">
        <v>3</v>
      </c>
      <c r="Z29" s="47">
        <v>4</v>
      </c>
      <c r="AA29" s="47">
        <v>3</v>
      </c>
      <c r="AB29" s="47">
        <v>3</v>
      </c>
      <c r="AC29" s="47">
        <v>4</v>
      </c>
      <c r="AD29" s="47">
        <v>4</v>
      </c>
      <c r="AE29" s="47">
        <v>3</v>
      </c>
      <c r="AF29" s="47">
        <v>4</v>
      </c>
      <c r="AG29" s="47">
        <v>3</v>
      </c>
      <c r="AH29" s="47">
        <v>3</v>
      </c>
      <c r="AI29" s="47">
        <v>4</v>
      </c>
      <c r="AJ29" s="47">
        <v>4</v>
      </c>
      <c r="AK29" s="47">
        <v>3</v>
      </c>
      <c r="AL29" s="47">
        <v>3</v>
      </c>
      <c r="AM29" s="47">
        <v>3</v>
      </c>
      <c r="AN29" s="47">
        <v>4</v>
      </c>
      <c r="AO29" s="48">
        <v>4</v>
      </c>
      <c r="AP29" s="46">
        <f>SUM(B29:AO29)</f>
        <v>126</v>
      </c>
      <c r="AQ29" s="49">
        <f>AP29*AP29</f>
        <v>15876</v>
      </c>
    </row>
    <row r="30" spans="1:43" ht="12" customHeight="1" x14ac:dyDescent="0.2">
      <c r="A30" s="50">
        <v>2</v>
      </c>
      <c r="B30" s="51">
        <v>4</v>
      </c>
      <c r="C30" s="51">
        <v>3</v>
      </c>
      <c r="D30" s="51">
        <v>2</v>
      </c>
      <c r="E30" s="51">
        <v>4</v>
      </c>
      <c r="F30" s="51">
        <v>4</v>
      </c>
      <c r="G30" s="51">
        <v>2</v>
      </c>
      <c r="H30" s="51">
        <v>2</v>
      </c>
      <c r="I30" s="51">
        <v>2</v>
      </c>
      <c r="J30" s="51">
        <v>4</v>
      </c>
      <c r="K30" s="51">
        <v>4</v>
      </c>
      <c r="L30" s="51">
        <v>3</v>
      </c>
      <c r="M30" s="51">
        <v>4</v>
      </c>
      <c r="N30" s="51">
        <v>2</v>
      </c>
      <c r="O30" s="51">
        <v>1</v>
      </c>
      <c r="P30" s="51">
        <v>3</v>
      </c>
      <c r="Q30" s="51">
        <v>3</v>
      </c>
      <c r="R30" s="51">
        <v>4</v>
      </c>
      <c r="S30" s="51">
        <v>4</v>
      </c>
      <c r="T30" s="51">
        <v>4</v>
      </c>
      <c r="U30" s="51">
        <v>4</v>
      </c>
      <c r="V30" s="51">
        <v>3</v>
      </c>
      <c r="W30" s="51">
        <v>2</v>
      </c>
      <c r="X30" s="51">
        <v>3</v>
      </c>
      <c r="Y30" s="51">
        <v>4</v>
      </c>
      <c r="Z30" s="51">
        <v>4</v>
      </c>
      <c r="AA30" s="51">
        <v>2</v>
      </c>
      <c r="AB30" s="51">
        <v>4</v>
      </c>
      <c r="AC30" s="51">
        <v>4</v>
      </c>
      <c r="AD30" s="51">
        <v>4</v>
      </c>
      <c r="AE30" s="51">
        <v>2</v>
      </c>
      <c r="AF30" s="51">
        <v>3</v>
      </c>
      <c r="AG30" s="51">
        <v>2</v>
      </c>
      <c r="AH30" s="51">
        <v>3</v>
      </c>
      <c r="AI30" s="51">
        <v>1</v>
      </c>
      <c r="AJ30" s="51">
        <v>4</v>
      </c>
      <c r="AK30" s="51">
        <v>4</v>
      </c>
      <c r="AL30" s="51">
        <v>3</v>
      </c>
      <c r="AM30" s="51">
        <v>3</v>
      </c>
      <c r="AN30" s="51">
        <v>4</v>
      </c>
      <c r="AO30" s="52">
        <v>4</v>
      </c>
      <c r="AP30" s="46">
        <f t="shared" ref="AP30:AP44" si="0">SUM(B30:AO30)</f>
        <v>126</v>
      </c>
      <c r="AQ30" s="49">
        <f t="shared" ref="AQ30:AQ44" si="1">AP30*AP30</f>
        <v>15876</v>
      </c>
    </row>
    <row r="31" spans="1:43" ht="12" customHeight="1" x14ac:dyDescent="0.2">
      <c r="A31" s="50">
        <v>3</v>
      </c>
      <c r="B31" s="51">
        <v>3</v>
      </c>
      <c r="C31" s="51">
        <v>2</v>
      </c>
      <c r="D31" s="51">
        <v>3</v>
      </c>
      <c r="E31" s="51">
        <v>4</v>
      </c>
      <c r="F31" s="51">
        <v>4</v>
      </c>
      <c r="G31" s="51">
        <v>2</v>
      </c>
      <c r="H31" s="51">
        <v>2</v>
      </c>
      <c r="I31" s="51">
        <v>2</v>
      </c>
      <c r="J31" s="51">
        <v>4</v>
      </c>
      <c r="K31" s="51">
        <v>3</v>
      </c>
      <c r="L31" s="51">
        <v>3</v>
      </c>
      <c r="M31" s="51">
        <v>4</v>
      </c>
      <c r="N31" s="51">
        <v>1</v>
      </c>
      <c r="O31" s="51">
        <v>2</v>
      </c>
      <c r="P31" s="51">
        <v>3</v>
      </c>
      <c r="Q31" s="51">
        <v>3</v>
      </c>
      <c r="R31" s="51">
        <v>4</v>
      </c>
      <c r="S31" s="51">
        <v>4</v>
      </c>
      <c r="T31" s="51">
        <v>4</v>
      </c>
      <c r="U31" s="51">
        <v>4</v>
      </c>
      <c r="V31" s="51">
        <v>4</v>
      </c>
      <c r="W31" s="51">
        <v>1</v>
      </c>
      <c r="X31" s="51">
        <v>4</v>
      </c>
      <c r="Y31" s="51">
        <v>3</v>
      </c>
      <c r="Z31" s="51">
        <v>3</v>
      </c>
      <c r="AA31" s="51">
        <v>2</v>
      </c>
      <c r="AB31" s="51">
        <v>4</v>
      </c>
      <c r="AC31" s="51">
        <v>3</v>
      </c>
      <c r="AD31" s="51">
        <v>3</v>
      </c>
      <c r="AE31" s="51">
        <v>3</v>
      </c>
      <c r="AF31" s="51">
        <v>4</v>
      </c>
      <c r="AG31" s="51">
        <v>2</v>
      </c>
      <c r="AH31" s="51">
        <v>2</v>
      </c>
      <c r="AI31" s="51">
        <v>2</v>
      </c>
      <c r="AJ31" s="51">
        <v>4</v>
      </c>
      <c r="AK31" s="51">
        <v>4</v>
      </c>
      <c r="AL31" s="51">
        <v>3</v>
      </c>
      <c r="AM31" s="51">
        <v>4</v>
      </c>
      <c r="AN31" s="51">
        <v>4</v>
      </c>
      <c r="AO31" s="52">
        <v>4</v>
      </c>
      <c r="AP31" s="46">
        <f t="shared" si="0"/>
        <v>124</v>
      </c>
      <c r="AQ31" s="49">
        <f t="shared" si="1"/>
        <v>15376</v>
      </c>
    </row>
    <row r="32" spans="1:43" ht="12" customHeight="1" x14ac:dyDescent="0.2">
      <c r="A32" s="50">
        <v>4</v>
      </c>
      <c r="B32" s="51">
        <v>4</v>
      </c>
      <c r="C32" s="51">
        <v>4</v>
      </c>
      <c r="D32" s="51">
        <v>3</v>
      </c>
      <c r="E32" s="51">
        <v>4</v>
      </c>
      <c r="F32" s="51">
        <v>4</v>
      </c>
      <c r="G32" s="51">
        <v>4</v>
      </c>
      <c r="H32" s="51">
        <v>3</v>
      </c>
      <c r="I32" s="51">
        <v>3</v>
      </c>
      <c r="J32" s="51">
        <v>4</v>
      </c>
      <c r="K32" s="51">
        <v>3</v>
      </c>
      <c r="L32" s="51">
        <v>3</v>
      </c>
      <c r="M32" s="51">
        <v>4</v>
      </c>
      <c r="N32" s="51">
        <v>3</v>
      </c>
      <c r="O32" s="51">
        <v>3</v>
      </c>
      <c r="P32" s="51">
        <v>3</v>
      </c>
      <c r="Q32" s="51">
        <v>4</v>
      </c>
      <c r="R32" s="51">
        <v>4</v>
      </c>
      <c r="S32" s="51">
        <v>4</v>
      </c>
      <c r="T32" s="51">
        <v>4</v>
      </c>
      <c r="U32" s="51">
        <v>3</v>
      </c>
      <c r="V32" s="51">
        <v>2</v>
      </c>
      <c r="W32" s="51">
        <v>2</v>
      </c>
      <c r="X32" s="51">
        <v>4</v>
      </c>
      <c r="Y32" s="51">
        <v>4</v>
      </c>
      <c r="Z32" s="51">
        <v>4</v>
      </c>
      <c r="AA32" s="51">
        <v>3</v>
      </c>
      <c r="AB32" s="51">
        <v>2</v>
      </c>
      <c r="AC32" s="51">
        <v>3</v>
      </c>
      <c r="AD32" s="51">
        <v>4</v>
      </c>
      <c r="AE32" s="51">
        <v>4</v>
      </c>
      <c r="AF32" s="51">
        <v>4</v>
      </c>
      <c r="AG32" s="51">
        <v>4</v>
      </c>
      <c r="AH32" s="51">
        <v>3</v>
      </c>
      <c r="AI32" s="51">
        <v>3</v>
      </c>
      <c r="AJ32" s="51">
        <v>3</v>
      </c>
      <c r="AK32" s="51">
        <v>4</v>
      </c>
      <c r="AL32" s="51">
        <v>4</v>
      </c>
      <c r="AM32" s="51">
        <v>3</v>
      </c>
      <c r="AN32" s="51">
        <v>3</v>
      </c>
      <c r="AO32" s="52">
        <v>4</v>
      </c>
      <c r="AP32" s="46">
        <f t="shared" si="0"/>
        <v>138</v>
      </c>
      <c r="AQ32" s="49">
        <f t="shared" si="1"/>
        <v>19044</v>
      </c>
    </row>
    <row r="33" spans="1:43" ht="12" customHeight="1" x14ac:dyDescent="0.2">
      <c r="A33" s="50">
        <v>5</v>
      </c>
      <c r="B33" s="51">
        <v>4</v>
      </c>
      <c r="C33" s="51">
        <v>3</v>
      </c>
      <c r="D33" s="51">
        <v>4</v>
      </c>
      <c r="E33" s="51">
        <v>4</v>
      </c>
      <c r="F33" s="51">
        <v>3</v>
      </c>
      <c r="G33" s="51">
        <v>3</v>
      </c>
      <c r="H33" s="51">
        <v>3</v>
      </c>
      <c r="I33" s="51">
        <v>3</v>
      </c>
      <c r="J33" s="51">
        <v>4</v>
      </c>
      <c r="K33" s="51">
        <v>4</v>
      </c>
      <c r="L33" s="51">
        <v>3</v>
      </c>
      <c r="M33" s="51">
        <v>4</v>
      </c>
      <c r="N33" s="51">
        <v>3</v>
      </c>
      <c r="O33" s="51">
        <v>3</v>
      </c>
      <c r="P33" s="51">
        <v>4</v>
      </c>
      <c r="Q33" s="51">
        <v>4</v>
      </c>
      <c r="R33" s="51">
        <v>4</v>
      </c>
      <c r="S33" s="51">
        <v>4</v>
      </c>
      <c r="T33" s="51">
        <v>4</v>
      </c>
      <c r="U33" s="51">
        <v>4</v>
      </c>
      <c r="V33" s="51">
        <v>4</v>
      </c>
      <c r="W33" s="51">
        <v>3</v>
      </c>
      <c r="X33" s="51">
        <v>3</v>
      </c>
      <c r="Y33" s="51">
        <v>4</v>
      </c>
      <c r="Z33" s="51">
        <v>4</v>
      </c>
      <c r="AA33" s="51">
        <v>4</v>
      </c>
      <c r="AB33" s="51">
        <v>3</v>
      </c>
      <c r="AC33" s="51">
        <v>4</v>
      </c>
      <c r="AD33" s="51">
        <v>4</v>
      </c>
      <c r="AE33" s="51">
        <v>3</v>
      </c>
      <c r="AF33" s="51">
        <v>3</v>
      </c>
      <c r="AG33" s="51">
        <v>2</v>
      </c>
      <c r="AH33" s="51">
        <v>4</v>
      </c>
      <c r="AI33" s="51">
        <v>3</v>
      </c>
      <c r="AJ33" s="51">
        <v>4</v>
      </c>
      <c r="AK33" s="51">
        <v>4</v>
      </c>
      <c r="AL33" s="51">
        <v>3</v>
      </c>
      <c r="AM33" s="51">
        <v>4</v>
      </c>
      <c r="AN33" s="51">
        <v>3</v>
      </c>
      <c r="AO33" s="52">
        <v>3</v>
      </c>
      <c r="AP33" s="46">
        <f t="shared" si="0"/>
        <v>141</v>
      </c>
      <c r="AQ33" s="49">
        <f t="shared" si="1"/>
        <v>19881</v>
      </c>
    </row>
    <row r="34" spans="1:43" ht="12" customHeight="1" x14ac:dyDescent="0.2">
      <c r="A34" s="50">
        <v>6</v>
      </c>
      <c r="B34" s="51">
        <v>2</v>
      </c>
      <c r="C34" s="51">
        <v>3</v>
      </c>
      <c r="D34" s="51">
        <v>3</v>
      </c>
      <c r="E34" s="51">
        <v>3</v>
      </c>
      <c r="F34" s="51">
        <v>4</v>
      </c>
      <c r="G34" s="51">
        <v>1</v>
      </c>
      <c r="H34" s="51">
        <v>1</v>
      </c>
      <c r="I34" s="51">
        <v>3</v>
      </c>
      <c r="J34" s="51">
        <v>3</v>
      </c>
      <c r="K34" s="51">
        <v>3</v>
      </c>
      <c r="L34" s="51">
        <v>3</v>
      </c>
      <c r="M34" s="51">
        <v>3</v>
      </c>
      <c r="N34" s="51">
        <v>2</v>
      </c>
      <c r="O34" s="51">
        <v>2</v>
      </c>
      <c r="P34" s="51">
        <v>3</v>
      </c>
      <c r="Q34" s="51">
        <v>3</v>
      </c>
      <c r="R34" s="51">
        <v>4</v>
      </c>
      <c r="S34" s="51">
        <v>4</v>
      </c>
      <c r="T34" s="51">
        <v>2</v>
      </c>
      <c r="U34" s="51">
        <v>4</v>
      </c>
      <c r="V34" s="51">
        <v>2</v>
      </c>
      <c r="W34" s="51">
        <v>1</v>
      </c>
      <c r="X34" s="51">
        <v>2</v>
      </c>
      <c r="Y34" s="51">
        <v>4</v>
      </c>
      <c r="Z34" s="51">
        <v>4</v>
      </c>
      <c r="AA34" s="51">
        <v>2</v>
      </c>
      <c r="AB34" s="51">
        <v>1</v>
      </c>
      <c r="AC34" s="51">
        <v>2</v>
      </c>
      <c r="AD34" s="51">
        <v>2</v>
      </c>
      <c r="AE34" s="51">
        <v>2</v>
      </c>
      <c r="AF34" s="51">
        <v>3</v>
      </c>
      <c r="AG34" s="51">
        <v>2</v>
      </c>
      <c r="AH34" s="51">
        <v>1</v>
      </c>
      <c r="AI34" s="51">
        <v>2</v>
      </c>
      <c r="AJ34" s="51">
        <v>1</v>
      </c>
      <c r="AK34" s="51">
        <v>3</v>
      </c>
      <c r="AL34" s="51">
        <v>2</v>
      </c>
      <c r="AM34" s="51">
        <v>3</v>
      </c>
      <c r="AN34" s="51">
        <v>2</v>
      </c>
      <c r="AO34" s="52">
        <v>2</v>
      </c>
      <c r="AP34" s="46">
        <f t="shared" si="0"/>
        <v>99</v>
      </c>
      <c r="AQ34" s="49">
        <f t="shared" si="1"/>
        <v>9801</v>
      </c>
    </row>
    <row r="35" spans="1:43" ht="12" customHeight="1" x14ac:dyDescent="0.2">
      <c r="A35" s="50">
        <v>7</v>
      </c>
      <c r="B35" s="51">
        <v>3</v>
      </c>
      <c r="C35" s="51">
        <v>2</v>
      </c>
      <c r="D35" s="51">
        <v>3</v>
      </c>
      <c r="E35" s="51">
        <v>3</v>
      </c>
      <c r="F35" s="51">
        <v>2</v>
      </c>
      <c r="G35" s="51">
        <v>1</v>
      </c>
      <c r="H35" s="51">
        <v>3</v>
      </c>
      <c r="I35" s="51">
        <v>1</v>
      </c>
      <c r="J35" s="51">
        <v>3</v>
      </c>
      <c r="K35" s="51">
        <v>2</v>
      </c>
      <c r="L35" s="51">
        <v>1</v>
      </c>
      <c r="M35" s="51">
        <v>2</v>
      </c>
      <c r="N35" s="51">
        <v>3</v>
      </c>
      <c r="O35" s="51">
        <v>1</v>
      </c>
      <c r="P35" s="51">
        <v>3</v>
      </c>
      <c r="Q35" s="51">
        <v>3</v>
      </c>
      <c r="R35" s="51">
        <v>3</v>
      </c>
      <c r="S35" s="51">
        <v>4</v>
      </c>
      <c r="T35" s="51">
        <v>3</v>
      </c>
      <c r="U35" s="51">
        <v>1</v>
      </c>
      <c r="V35" s="51">
        <v>2</v>
      </c>
      <c r="W35" s="51">
        <v>3</v>
      </c>
      <c r="X35" s="51">
        <v>1</v>
      </c>
      <c r="Y35" s="51">
        <v>2</v>
      </c>
      <c r="Z35" s="51">
        <v>3</v>
      </c>
      <c r="AA35" s="51">
        <v>3</v>
      </c>
      <c r="AB35" s="51">
        <v>2</v>
      </c>
      <c r="AC35" s="51">
        <v>2</v>
      </c>
      <c r="AD35" s="51">
        <v>2</v>
      </c>
      <c r="AE35" s="51">
        <v>3</v>
      </c>
      <c r="AF35" s="51">
        <v>4</v>
      </c>
      <c r="AG35" s="51">
        <v>3</v>
      </c>
      <c r="AH35" s="51">
        <v>1</v>
      </c>
      <c r="AI35" s="51">
        <v>2</v>
      </c>
      <c r="AJ35" s="51">
        <v>3</v>
      </c>
      <c r="AK35" s="51">
        <v>2</v>
      </c>
      <c r="AL35" s="51">
        <v>3</v>
      </c>
      <c r="AM35" s="51">
        <v>3</v>
      </c>
      <c r="AN35" s="51">
        <v>2</v>
      </c>
      <c r="AO35" s="52">
        <v>2</v>
      </c>
      <c r="AP35" s="46">
        <f t="shared" si="0"/>
        <v>95</v>
      </c>
      <c r="AQ35" s="49">
        <f t="shared" si="1"/>
        <v>9025</v>
      </c>
    </row>
    <row r="36" spans="1:43" ht="12" customHeight="1" x14ac:dyDescent="0.2">
      <c r="A36" s="50">
        <v>8</v>
      </c>
      <c r="B36" s="51">
        <v>4</v>
      </c>
      <c r="C36" s="51">
        <v>3</v>
      </c>
      <c r="D36" s="51">
        <v>4</v>
      </c>
      <c r="E36" s="51">
        <v>4</v>
      </c>
      <c r="F36" s="51">
        <v>3</v>
      </c>
      <c r="G36" s="51">
        <v>2</v>
      </c>
      <c r="H36" s="51">
        <v>3</v>
      </c>
      <c r="I36" s="51">
        <v>2</v>
      </c>
      <c r="J36" s="51">
        <v>4</v>
      </c>
      <c r="K36" s="51">
        <v>3</v>
      </c>
      <c r="L36" s="51">
        <v>3</v>
      </c>
      <c r="M36" s="51">
        <v>4</v>
      </c>
      <c r="N36" s="51">
        <v>3</v>
      </c>
      <c r="O36" s="51">
        <v>4</v>
      </c>
      <c r="P36" s="51">
        <v>4</v>
      </c>
      <c r="Q36" s="51">
        <v>4</v>
      </c>
      <c r="R36" s="51">
        <v>3</v>
      </c>
      <c r="S36" s="51">
        <v>4</v>
      </c>
      <c r="T36" s="51">
        <v>4</v>
      </c>
      <c r="U36" s="51">
        <v>4</v>
      </c>
      <c r="V36" s="51">
        <v>4</v>
      </c>
      <c r="W36" s="51">
        <v>2</v>
      </c>
      <c r="X36" s="51">
        <v>3</v>
      </c>
      <c r="Y36" s="51">
        <v>3</v>
      </c>
      <c r="Z36" s="51">
        <v>4</v>
      </c>
      <c r="AA36" s="51">
        <v>2</v>
      </c>
      <c r="AB36" s="51">
        <v>4</v>
      </c>
      <c r="AC36" s="51">
        <v>3</v>
      </c>
      <c r="AD36" s="51">
        <v>4</v>
      </c>
      <c r="AE36" s="51">
        <v>3</v>
      </c>
      <c r="AF36" s="51">
        <v>4</v>
      </c>
      <c r="AG36" s="51">
        <v>3</v>
      </c>
      <c r="AH36" s="51">
        <v>3</v>
      </c>
      <c r="AI36" s="51">
        <v>4</v>
      </c>
      <c r="AJ36" s="51">
        <v>4</v>
      </c>
      <c r="AK36" s="51">
        <v>4</v>
      </c>
      <c r="AL36" s="51">
        <v>3</v>
      </c>
      <c r="AM36" s="51">
        <v>3</v>
      </c>
      <c r="AN36" s="51">
        <v>4</v>
      </c>
      <c r="AO36" s="52">
        <v>4</v>
      </c>
      <c r="AP36" s="46">
        <f t="shared" si="0"/>
        <v>137</v>
      </c>
      <c r="AQ36" s="49">
        <f t="shared" si="1"/>
        <v>18769</v>
      </c>
    </row>
    <row r="37" spans="1:43" ht="12" customHeight="1" x14ac:dyDescent="0.2">
      <c r="A37" s="50">
        <v>9</v>
      </c>
      <c r="B37" s="51">
        <v>4</v>
      </c>
      <c r="C37" s="51">
        <v>3</v>
      </c>
      <c r="D37" s="51">
        <v>2</v>
      </c>
      <c r="E37" s="51">
        <v>3</v>
      </c>
      <c r="F37" s="51">
        <v>4</v>
      </c>
      <c r="G37" s="51">
        <v>1</v>
      </c>
      <c r="H37" s="51">
        <v>1</v>
      </c>
      <c r="I37" s="51">
        <v>2</v>
      </c>
      <c r="J37" s="51">
        <v>4</v>
      </c>
      <c r="K37" s="51">
        <v>2</v>
      </c>
      <c r="L37" s="51">
        <v>1</v>
      </c>
      <c r="M37" s="51">
        <v>3</v>
      </c>
      <c r="N37" s="51">
        <v>1</v>
      </c>
      <c r="O37" s="51">
        <v>1</v>
      </c>
      <c r="P37" s="51">
        <v>2</v>
      </c>
      <c r="Q37" s="51">
        <v>2</v>
      </c>
      <c r="R37" s="51">
        <v>1</v>
      </c>
      <c r="S37" s="51">
        <v>3</v>
      </c>
      <c r="T37" s="51">
        <v>1</v>
      </c>
      <c r="U37" s="51">
        <v>3</v>
      </c>
      <c r="V37" s="51">
        <v>3</v>
      </c>
      <c r="W37" s="51">
        <v>1</v>
      </c>
      <c r="X37" s="51">
        <v>1</v>
      </c>
      <c r="Y37" s="51">
        <v>2</v>
      </c>
      <c r="Z37" s="51">
        <v>3</v>
      </c>
      <c r="AA37" s="51">
        <v>1</v>
      </c>
      <c r="AB37" s="51">
        <v>2</v>
      </c>
      <c r="AC37" s="51">
        <v>3</v>
      </c>
      <c r="AD37" s="51">
        <v>4</v>
      </c>
      <c r="AE37" s="51">
        <v>3</v>
      </c>
      <c r="AF37" s="51">
        <v>2</v>
      </c>
      <c r="AG37" s="51">
        <v>3</v>
      </c>
      <c r="AH37" s="51">
        <v>3</v>
      </c>
      <c r="AI37" s="51">
        <v>2</v>
      </c>
      <c r="AJ37" s="51">
        <v>4</v>
      </c>
      <c r="AK37" s="51">
        <v>3</v>
      </c>
      <c r="AL37" s="51">
        <v>1</v>
      </c>
      <c r="AM37" s="51">
        <v>1</v>
      </c>
      <c r="AN37" s="51">
        <v>1</v>
      </c>
      <c r="AO37" s="52">
        <v>4</v>
      </c>
      <c r="AP37" s="46">
        <f t="shared" si="0"/>
        <v>91</v>
      </c>
      <c r="AQ37" s="49">
        <f t="shared" si="1"/>
        <v>8281</v>
      </c>
    </row>
    <row r="38" spans="1:43" ht="12" customHeight="1" x14ac:dyDescent="0.2">
      <c r="A38" s="50">
        <v>10</v>
      </c>
      <c r="B38" s="51">
        <v>3</v>
      </c>
      <c r="C38" s="51">
        <v>4</v>
      </c>
      <c r="D38" s="51">
        <v>1</v>
      </c>
      <c r="E38" s="51">
        <v>4</v>
      </c>
      <c r="F38" s="51">
        <v>4</v>
      </c>
      <c r="G38" s="51">
        <v>1</v>
      </c>
      <c r="H38" s="51">
        <v>2</v>
      </c>
      <c r="I38" s="51">
        <v>1</v>
      </c>
      <c r="J38" s="51">
        <v>4</v>
      </c>
      <c r="K38" s="51">
        <v>3</v>
      </c>
      <c r="L38" s="51">
        <v>1</v>
      </c>
      <c r="M38" s="51">
        <v>3</v>
      </c>
      <c r="N38" s="51">
        <v>2</v>
      </c>
      <c r="O38" s="51">
        <v>1</v>
      </c>
      <c r="P38" s="51">
        <v>1</v>
      </c>
      <c r="Q38" s="51">
        <v>4</v>
      </c>
      <c r="R38" s="51">
        <v>4</v>
      </c>
      <c r="S38" s="51">
        <v>3</v>
      </c>
      <c r="T38" s="51">
        <v>3</v>
      </c>
      <c r="U38" s="51">
        <v>3</v>
      </c>
      <c r="V38" s="51">
        <v>4</v>
      </c>
      <c r="W38" s="51">
        <v>4</v>
      </c>
      <c r="X38" s="51">
        <v>1</v>
      </c>
      <c r="Y38" s="51">
        <v>3</v>
      </c>
      <c r="Z38" s="51">
        <v>4</v>
      </c>
      <c r="AA38" s="51">
        <v>1</v>
      </c>
      <c r="AB38" s="51">
        <v>4</v>
      </c>
      <c r="AC38" s="51">
        <v>4</v>
      </c>
      <c r="AD38" s="51">
        <v>2</v>
      </c>
      <c r="AE38" s="51">
        <v>1</v>
      </c>
      <c r="AF38" s="51">
        <v>3</v>
      </c>
      <c r="AG38" s="51">
        <v>1</v>
      </c>
      <c r="AH38" s="51">
        <v>3</v>
      </c>
      <c r="AI38" s="51">
        <v>3</v>
      </c>
      <c r="AJ38" s="51">
        <v>2</v>
      </c>
      <c r="AK38" s="51">
        <v>3</v>
      </c>
      <c r="AL38" s="51">
        <v>2</v>
      </c>
      <c r="AM38" s="51">
        <v>4</v>
      </c>
      <c r="AN38" s="51">
        <v>3</v>
      </c>
      <c r="AO38" s="52">
        <v>3</v>
      </c>
      <c r="AP38" s="46">
        <f t="shared" si="0"/>
        <v>107</v>
      </c>
      <c r="AQ38" s="49">
        <f t="shared" si="1"/>
        <v>11449</v>
      </c>
    </row>
    <row r="39" spans="1:43" ht="12" customHeight="1" x14ac:dyDescent="0.2">
      <c r="A39" s="50">
        <v>11</v>
      </c>
      <c r="B39" s="51">
        <v>3</v>
      </c>
      <c r="C39" s="51">
        <v>3</v>
      </c>
      <c r="D39" s="51">
        <v>4</v>
      </c>
      <c r="E39" s="51">
        <v>3</v>
      </c>
      <c r="F39" s="51">
        <v>3</v>
      </c>
      <c r="G39" s="51">
        <v>1</v>
      </c>
      <c r="H39" s="51">
        <v>1</v>
      </c>
      <c r="I39" s="51">
        <v>2</v>
      </c>
      <c r="J39" s="51">
        <v>3</v>
      </c>
      <c r="K39" s="51">
        <v>3</v>
      </c>
      <c r="L39" s="51">
        <v>1</v>
      </c>
      <c r="M39" s="51">
        <v>3</v>
      </c>
      <c r="N39" s="51">
        <v>2</v>
      </c>
      <c r="O39" s="51">
        <v>1</v>
      </c>
      <c r="P39" s="51">
        <v>2</v>
      </c>
      <c r="Q39" s="51">
        <v>3</v>
      </c>
      <c r="R39" s="51">
        <v>4</v>
      </c>
      <c r="S39" s="51">
        <v>4</v>
      </c>
      <c r="T39" s="51">
        <v>3</v>
      </c>
      <c r="U39" s="51">
        <v>2</v>
      </c>
      <c r="V39" s="51">
        <v>3</v>
      </c>
      <c r="W39" s="51">
        <v>1</v>
      </c>
      <c r="X39" s="51">
        <v>3</v>
      </c>
      <c r="Y39" s="51">
        <v>2</v>
      </c>
      <c r="Z39" s="51">
        <v>2</v>
      </c>
      <c r="AA39" s="51">
        <v>1</v>
      </c>
      <c r="AB39" s="51">
        <v>2</v>
      </c>
      <c r="AC39" s="51">
        <v>2</v>
      </c>
      <c r="AD39" s="51">
        <v>2</v>
      </c>
      <c r="AE39" s="51">
        <v>4</v>
      </c>
      <c r="AF39" s="51">
        <v>3</v>
      </c>
      <c r="AG39" s="51">
        <v>2</v>
      </c>
      <c r="AH39" s="51">
        <v>2</v>
      </c>
      <c r="AI39" s="51">
        <v>3</v>
      </c>
      <c r="AJ39" s="51">
        <v>4</v>
      </c>
      <c r="AK39" s="51">
        <v>2</v>
      </c>
      <c r="AL39" s="51">
        <v>3</v>
      </c>
      <c r="AM39" s="51">
        <v>4</v>
      </c>
      <c r="AN39" s="51">
        <v>2</v>
      </c>
      <c r="AO39" s="52">
        <v>3</v>
      </c>
      <c r="AP39" s="46">
        <f t="shared" si="0"/>
        <v>101</v>
      </c>
      <c r="AQ39" s="49">
        <f t="shared" si="1"/>
        <v>10201</v>
      </c>
    </row>
    <row r="40" spans="1:43" ht="12" customHeight="1" x14ac:dyDescent="0.2">
      <c r="A40" s="50">
        <v>12</v>
      </c>
      <c r="B40" s="51">
        <v>3</v>
      </c>
      <c r="C40" s="51">
        <v>4</v>
      </c>
      <c r="D40" s="51">
        <v>3</v>
      </c>
      <c r="E40" s="51">
        <v>4</v>
      </c>
      <c r="F40" s="51">
        <v>4</v>
      </c>
      <c r="G40" s="51">
        <v>2</v>
      </c>
      <c r="H40" s="51">
        <v>1</v>
      </c>
      <c r="I40" s="51">
        <v>1</v>
      </c>
      <c r="J40" s="51">
        <v>4</v>
      </c>
      <c r="K40" s="51">
        <v>3</v>
      </c>
      <c r="L40" s="51">
        <v>3</v>
      </c>
      <c r="M40" s="51">
        <v>3</v>
      </c>
      <c r="N40" s="51">
        <v>1</v>
      </c>
      <c r="O40" s="51">
        <v>1</v>
      </c>
      <c r="P40" s="51">
        <v>2</v>
      </c>
      <c r="Q40" s="51">
        <v>2</v>
      </c>
      <c r="R40" s="51">
        <v>3</v>
      </c>
      <c r="S40" s="51">
        <v>3</v>
      </c>
      <c r="T40" s="51">
        <v>3</v>
      </c>
      <c r="U40" s="51">
        <v>2</v>
      </c>
      <c r="V40" s="51">
        <v>1</v>
      </c>
      <c r="W40" s="51">
        <v>3</v>
      </c>
      <c r="X40" s="51">
        <v>3</v>
      </c>
      <c r="Y40" s="51">
        <v>3</v>
      </c>
      <c r="Z40" s="51">
        <v>3</v>
      </c>
      <c r="AA40" s="51">
        <v>3</v>
      </c>
      <c r="AB40" s="51">
        <v>3</v>
      </c>
      <c r="AC40" s="51">
        <v>3</v>
      </c>
      <c r="AD40" s="51">
        <v>3</v>
      </c>
      <c r="AE40" s="51">
        <v>2</v>
      </c>
      <c r="AF40" s="51">
        <v>2</v>
      </c>
      <c r="AG40" s="51">
        <v>2</v>
      </c>
      <c r="AH40" s="51">
        <v>2</v>
      </c>
      <c r="AI40" s="51">
        <v>3</v>
      </c>
      <c r="AJ40" s="51">
        <v>3</v>
      </c>
      <c r="AK40" s="51">
        <v>3</v>
      </c>
      <c r="AL40" s="51">
        <v>2</v>
      </c>
      <c r="AM40" s="51">
        <v>2</v>
      </c>
      <c r="AN40" s="51">
        <v>1</v>
      </c>
      <c r="AO40" s="52">
        <v>2</v>
      </c>
      <c r="AP40" s="46">
        <f t="shared" si="0"/>
        <v>101</v>
      </c>
      <c r="AQ40" s="49">
        <f t="shared" si="1"/>
        <v>10201</v>
      </c>
    </row>
    <row r="41" spans="1:43" ht="12" customHeight="1" x14ac:dyDescent="0.2">
      <c r="A41" s="50">
        <v>13</v>
      </c>
      <c r="B41" s="51">
        <v>4</v>
      </c>
      <c r="C41" s="51">
        <v>4</v>
      </c>
      <c r="D41" s="51">
        <v>4</v>
      </c>
      <c r="E41" s="51">
        <v>4</v>
      </c>
      <c r="F41" s="51">
        <v>4</v>
      </c>
      <c r="G41" s="51">
        <v>3</v>
      </c>
      <c r="H41" s="51">
        <v>3</v>
      </c>
      <c r="I41" s="51">
        <v>3</v>
      </c>
      <c r="J41" s="51">
        <v>4</v>
      </c>
      <c r="K41" s="51">
        <v>4</v>
      </c>
      <c r="L41" s="51">
        <v>3</v>
      </c>
      <c r="M41" s="51">
        <v>4</v>
      </c>
      <c r="N41" s="51">
        <v>3</v>
      </c>
      <c r="O41" s="51">
        <v>3</v>
      </c>
      <c r="P41" s="51">
        <v>4</v>
      </c>
      <c r="Q41" s="51">
        <v>3</v>
      </c>
      <c r="R41" s="51">
        <v>3</v>
      </c>
      <c r="S41" s="51">
        <v>4</v>
      </c>
      <c r="T41" s="51">
        <v>4</v>
      </c>
      <c r="U41" s="51">
        <v>4</v>
      </c>
      <c r="V41" s="51">
        <v>3</v>
      </c>
      <c r="W41" s="51">
        <v>4</v>
      </c>
      <c r="X41" s="51">
        <v>3</v>
      </c>
      <c r="Y41" s="51">
        <v>3</v>
      </c>
      <c r="Z41" s="51">
        <v>3</v>
      </c>
      <c r="AA41" s="51">
        <v>3</v>
      </c>
      <c r="AB41" s="51">
        <v>4</v>
      </c>
      <c r="AC41" s="51">
        <v>4</v>
      </c>
      <c r="AD41" s="51">
        <v>3</v>
      </c>
      <c r="AE41" s="51">
        <v>3</v>
      </c>
      <c r="AF41" s="51">
        <v>4</v>
      </c>
      <c r="AG41" s="51">
        <v>3</v>
      </c>
      <c r="AH41" s="51">
        <v>3</v>
      </c>
      <c r="AI41" s="51">
        <v>3</v>
      </c>
      <c r="AJ41" s="51">
        <v>4</v>
      </c>
      <c r="AK41" s="51">
        <v>3</v>
      </c>
      <c r="AL41" s="51">
        <v>3</v>
      </c>
      <c r="AM41" s="51">
        <v>3</v>
      </c>
      <c r="AN41" s="51">
        <v>4</v>
      </c>
      <c r="AO41" s="52">
        <v>4</v>
      </c>
      <c r="AP41" s="46">
        <f t="shared" si="0"/>
        <v>139</v>
      </c>
      <c r="AQ41" s="49">
        <f t="shared" si="1"/>
        <v>19321</v>
      </c>
    </row>
    <row r="42" spans="1:43" ht="12" customHeight="1" x14ac:dyDescent="0.2">
      <c r="A42" s="50">
        <v>14</v>
      </c>
      <c r="B42" s="51">
        <v>4</v>
      </c>
      <c r="C42" s="51">
        <v>4</v>
      </c>
      <c r="D42" s="51">
        <v>3</v>
      </c>
      <c r="E42" s="51">
        <v>4</v>
      </c>
      <c r="F42" s="51">
        <v>4</v>
      </c>
      <c r="G42" s="51">
        <v>3</v>
      </c>
      <c r="H42" s="51">
        <v>3</v>
      </c>
      <c r="I42" s="51">
        <v>3</v>
      </c>
      <c r="J42" s="51">
        <v>4</v>
      </c>
      <c r="K42" s="51">
        <v>4</v>
      </c>
      <c r="L42" s="51">
        <v>3</v>
      </c>
      <c r="M42" s="51">
        <v>4</v>
      </c>
      <c r="N42" s="51">
        <v>3</v>
      </c>
      <c r="O42" s="51">
        <v>3</v>
      </c>
      <c r="P42" s="51">
        <v>4</v>
      </c>
      <c r="Q42" s="51">
        <v>3</v>
      </c>
      <c r="R42" s="51">
        <v>3</v>
      </c>
      <c r="S42" s="51">
        <v>4</v>
      </c>
      <c r="T42" s="51">
        <v>4</v>
      </c>
      <c r="U42" s="51">
        <v>4</v>
      </c>
      <c r="V42" s="51">
        <v>3</v>
      </c>
      <c r="W42" s="51">
        <v>4</v>
      </c>
      <c r="X42" s="51">
        <v>3</v>
      </c>
      <c r="Y42" s="51">
        <v>3</v>
      </c>
      <c r="Z42" s="51">
        <v>3</v>
      </c>
      <c r="AA42" s="51">
        <v>3</v>
      </c>
      <c r="AB42" s="51">
        <v>4</v>
      </c>
      <c r="AC42" s="51">
        <v>3</v>
      </c>
      <c r="AD42" s="51">
        <v>3</v>
      </c>
      <c r="AE42" s="51">
        <v>3</v>
      </c>
      <c r="AF42" s="51">
        <v>4</v>
      </c>
      <c r="AG42" s="51">
        <v>3</v>
      </c>
      <c r="AH42" s="51">
        <v>3</v>
      </c>
      <c r="AI42" s="51">
        <v>3</v>
      </c>
      <c r="AJ42" s="51">
        <v>4</v>
      </c>
      <c r="AK42" s="51">
        <v>3</v>
      </c>
      <c r="AL42" s="51">
        <v>3</v>
      </c>
      <c r="AM42" s="51">
        <v>3</v>
      </c>
      <c r="AN42" s="51">
        <v>4</v>
      </c>
      <c r="AO42" s="52">
        <v>4</v>
      </c>
      <c r="AP42" s="46">
        <f t="shared" si="0"/>
        <v>137</v>
      </c>
      <c r="AQ42" s="49">
        <f t="shared" si="1"/>
        <v>18769</v>
      </c>
    </row>
    <row r="43" spans="1:43" ht="12" customHeight="1" thickBot="1" x14ac:dyDescent="0.25">
      <c r="A43" s="50">
        <v>15</v>
      </c>
      <c r="B43" s="51">
        <v>3</v>
      </c>
      <c r="C43" s="51">
        <v>3</v>
      </c>
      <c r="D43" s="51">
        <v>1</v>
      </c>
      <c r="E43" s="51">
        <v>4</v>
      </c>
      <c r="F43" s="51">
        <v>4</v>
      </c>
      <c r="G43" s="51">
        <v>1</v>
      </c>
      <c r="H43" s="51">
        <v>3</v>
      </c>
      <c r="I43" s="51">
        <v>2</v>
      </c>
      <c r="J43" s="51">
        <v>4</v>
      </c>
      <c r="K43" s="51">
        <v>3</v>
      </c>
      <c r="L43" s="51">
        <v>3</v>
      </c>
      <c r="M43" s="51">
        <v>2</v>
      </c>
      <c r="N43" s="51">
        <v>2</v>
      </c>
      <c r="O43" s="51">
        <v>3</v>
      </c>
      <c r="P43" s="51">
        <v>3</v>
      </c>
      <c r="Q43" s="51">
        <v>3</v>
      </c>
      <c r="R43" s="51">
        <v>4</v>
      </c>
      <c r="S43" s="51">
        <v>4</v>
      </c>
      <c r="T43" s="51">
        <v>4</v>
      </c>
      <c r="U43" s="51">
        <v>2</v>
      </c>
      <c r="V43" s="51">
        <v>4</v>
      </c>
      <c r="W43" s="51">
        <v>3</v>
      </c>
      <c r="X43" s="51">
        <v>3</v>
      </c>
      <c r="Y43" s="51">
        <v>3</v>
      </c>
      <c r="Z43" s="51">
        <v>4</v>
      </c>
      <c r="AA43" s="51">
        <v>3</v>
      </c>
      <c r="AB43" s="51">
        <v>3</v>
      </c>
      <c r="AC43" s="51">
        <v>4</v>
      </c>
      <c r="AD43" s="51">
        <v>3</v>
      </c>
      <c r="AE43" s="51">
        <v>3</v>
      </c>
      <c r="AF43" s="51">
        <v>3</v>
      </c>
      <c r="AG43" s="51">
        <v>3</v>
      </c>
      <c r="AH43" s="51">
        <v>3</v>
      </c>
      <c r="AI43" s="51">
        <v>3</v>
      </c>
      <c r="AJ43" s="51">
        <v>3</v>
      </c>
      <c r="AK43" s="51">
        <v>4</v>
      </c>
      <c r="AL43" s="51">
        <v>3</v>
      </c>
      <c r="AM43" s="51">
        <v>3</v>
      </c>
      <c r="AN43" s="51">
        <v>3</v>
      </c>
      <c r="AO43" s="52">
        <v>4</v>
      </c>
      <c r="AP43" s="60">
        <f t="shared" si="0"/>
        <v>123</v>
      </c>
      <c r="AQ43" s="61">
        <f t="shared" si="1"/>
        <v>15129</v>
      </c>
    </row>
    <row r="44" spans="1:43" x14ac:dyDescent="0.2">
      <c r="A44" s="54" t="s">
        <v>5</v>
      </c>
      <c r="B44" s="55">
        <f>SUM(B29:B43)</f>
        <v>51</v>
      </c>
      <c r="C44" s="55">
        <f t="shared" ref="C44:AO44" si="2">SUM(C29:C43)</f>
        <v>46</v>
      </c>
      <c r="D44" s="55">
        <f t="shared" si="2"/>
        <v>43</v>
      </c>
      <c r="E44" s="55">
        <f t="shared" si="2"/>
        <v>56</v>
      </c>
      <c r="F44" s="55">
        <f t="shared" si="2"/>
        <v>55</v>
      </c>
      <c r="G44" s="55">
        <f t="shared" si="2"/>
        <v>29</v>
      </c>
      <c r="H44" s="55">
        <f t="shared" si="2"/>
        <v>34</v>
      </c>
      <c r="I44" s="55">
        <f t="shared" si="2"/>
        <v>32</v>
      </c>
      <c r="J44" s="55">
        <f t="shared" si="2"/>
        <v>57</v>
      </c>
      <c r="K44" s="55">
        <f t="shared" si="2"/>
        <v>47</v>
      </c>
      <c r="L44" s="55">
        <f t="shared" si="2"/>
        <v>37</v>
      </c>
      <c r="M44" s="55">
        <f t="shared" si="2"/>
        <v>50</v>
      </c>
      <c r="N44" s="55">
        <f t="shared" si="2"/>
        <v>33</v>
      </c>
      <c r="O44" s="55">
        <f t="shared" si="2"/>
        <v>32</v>
      </c>
      <c r="P44" s="55">
        <f t="shared" si="2"/>
        <v>44</v>
      </c>
      <c r="Q44" s="55">
        <f t="shared" si="2"/>
        <v>46</v>
      </c>
      <c r="R44" s="55">
        <f t="shared" si="2"/>
        <v>52</v>
      </c>
      <c r="S44" s="55">
        <f t="shared" si="2"/>
        <v>57</v>
      </c>
      <c r="T44" s="55">
        <f t="shared" si="2"/>
        <v>51</v>
      </c>
      <c r="U44" s="55">
        <f t="shared" si="2"/>
        <v>46</v>
      </c>
      <c r="V44" s="55">
        <f t="shared" si="2"/>
        <v>45</v>
      </c>
      <c r="W44" s="55">
        <f t="shared" si="2"/>
        <v>36</v>
      </c>
      <c r="X44" s="55">
        <f t="shared" si="2"/>
        <v>40</v>
      </c>
      <c r="Y44" s="55">
        <f t="shared" si="2"/>
        <v>46</v>
      </c>
      <c r="Z44" s="55">
        <f t="shared" si="2"/>
        <v>52</v>
      </c>
      <c r="AA44" s="55">
        <f t="shared" si="2"/>
        <v>36</v>
      </c>
      <c r="AB44" s="55">
        <f t="shared" si="2"/>
        <v>45</v>
      </c>
      <c r="AC44" s="55">
        <f t="shared" si="2"/>
        <v>48</v>
      </c>
      <c r="AD44" s="55">
        <f t="shared" si="2"/>
        <v>47</v>
      </c>
      <c r="AE44" s="55">
        <f t="shared" si="2"/>
        <v>42</v>
      </c>
      <c r="AF44" s="55">
        <f t="shared" si="2"/>
        <v>50</v>
      </c>
      <c r="AG44" s="55">
        <f t="shared" si="2"/>
        <v>38</v>
      </c>
      <c r="AH44" s="55">
        <f t="shared" si="2"/>
        <v>39</v>
      </c>
      <c r="AI44" s="55">
        <f t="shared" si="2"/>
        <v>41</v>
      </c>
      <c r="AJ44" s="55">
        <f t="shared" si="2"/>
        <v>51</v>
      </c>
      <c r="AK44" s="55">
        <f t="shared" si="2"/>
        <v>49</v>
      </c>
      <c r="AL44" s="55">
        <f t="shared" si="2"/>
        <v>41</v>
      </c>
      <c r="AM44" s="55">
        <f t="shared" si="2"/>
        <v>46</v>
      </c>
      <c r="AN44" s="55">
        <f t="shared" si="2"/>
        <v>44</v>
      </c>
      <c r="AO44" s="55">
        <f t="shared" si="2"/>
        <v>51</v>
      </c>
      <c r="AP44" s="54">
        <f t="shared" si="0"/>
        <v>1785</v>
      </c>
      <c r="AQ44" s="57">
        <f t="shared" si="1"/>
        <v>3186225</v>
      </c>
    </row>
    <row r="45" spans="1:43" x14ac:dyDescent="0.2">
      <c r="A45" s="50" t="s">
        <v>6</v>
      </c>
      <c r="B45" s="51">
        <v>179</v>
      </c>
      <c r="C45" s="51">
        <v>152</v>
      </c>
      <c r="D45" s="51">
        <v>137</v>
      </c>
      <c r="E45" s="51">
        <v>212</v>
      </c>
      <c r="F45" s="51">
        <v>207</v>
      </c>
      <c r="G45" s="51">
        <v>69</v>
      </c>
      <c r="H45" s="51">
        <v>88</v>
      </c>
      <c r="I45" s="51">
        <v>76</v>
      </c>
      <c r="J45" s="51">
        <v>219</v>
      </c>
      <c r="K45" s="51">
        <v>153</v>
      </c>
      <c r="L45" s="51">
        <v>103</v>
      </c>
      <c r="M45" s="51">
        <v>174</v>
      </c>
      <c r="N45" s="51">
        <v>81</v>
      </c>
      <c r="O45" s="51">
        <v>84</v>
      </c>
      <c r="P45" s="51">
        <v>140</v>
      </c>
      <c r="Q45" s="51">
        <v>148</v>
      </c>
      <c r="R45" s="51">
        <v>190</v>
      </c>
      <c r="S45" s="51">
        <v>219</v>
      </c>
      <c r="T45" s="51">
        <v>185</v>
      </c>
      <c r="U45" s="51">
        <v>156</v>
      </c>
      <c r="V45" s="51">
        <v>147</v>
      </c>
      <c r="W45" s="51">
        <v>104</v>
      </c>
      <c r="X45" s="51">
        <v>120</v>
      </c>
      <c r="Y45" s="51">
        <v>148</v>
      </c>
      <c r="Z45" s="51">
        <v>186</v>
      </c>
      <c r="AA45" s="51">
        <v>98</v>
      </c>
      <c r="AB45" s="51">
        <v>149</v>
      </c>
      <c r="AC45" s="51">
        <v>162</v>
      </c>
      <c r="AD45" s="51">
        <v>157</v>
      </c>
      <c r="AE45" s="51">
        <v>126</v>
      </c>
      <c r="AF45" s="51">
        <v>174</v>
      </c>
      <c r="AG45" s="51">
        <v>104</v>
      </c>
      <c r="AH45" s="51">
        <v>111</v>
      </c>
      <c r="AI45" s="51">
        <v>121</v>
      </c>
      <c r="AJ45" s="51">
        <v>185</v>
      </c>
      <c r="AK45" s="51">
        <v>167</v>
      </c>
      <c r="AL45" s="51">
        <v>119</v>
      </c>
      <c r="AM45" s="51">
        <v>150</v>
      </c>
      <c r="AN45" s="51">
        <v>146</v>
      </c>
      <c r="AO45" s="52">
        <v>183</v>
      </c>
      <c r="AP45" s="50"/>
      <c r="AQ45" s="53"/>
    </row>
    <row r="46" spans="1:43" ht="13.5" thickBot="1" x14ac:dyDescent="0.25">
      <c r="A46" s="58" t="s">
        <v>7</v>
      </c>
      <c r="B46" s="44">
        <v>5865</v>
      </c>
      <c r="C46" s="44">
        <v>5290</v>
      </c>
      <c r="D46" s="44">
        <v>4945</v>
      </c>
      <c r="E46" s="44">
        <v>6440</v>
      </c>
      <c r="F46" s="44">
        <v>6325</v>
      </c>
      <c r="G46" s="44">
        <v>3335</v>
      </c>
      <c r="H46" s="44">
        <v>3910</v>
      </c>
      <c r="I46" s="44">
        <v>3680</v>
      </c>
      <c r="J46" s="44">
        <v>6555</v>
      </c>
      <c r="K46" s="44">
        <v>5405</v>
      </c>
      <c r="L46" s="44">
        <v>4255</v>
      </c>
      <c r="M46" s="44">
        <v>5750</v>
      </c>
      <c r="N46" s="44">
        <v>3795</v>
      </c>
      <c r="O46" s="44">
        <v>3680</v>
      </c>
      <c r="P46" s="44">
        <v>5060</v>
      </c>
      <c r="Q46" s="44">
        <v>5290</v>
      </c>
      <c r="R46" s="44">
        <v>5980</v>
      </c>
      <c r="S46" s="44">
        <v>6555</v>
      </c>
      <c r="T46" s="44">
        <v>5865</v>
      </c>
      <c r="U46" s="44">
        <v>5290</v>
      </c>
      <c r="V46" s="44">
        <v>5175</v>
      </c>
      <c r="W46" s="44">
        <v>4140</v>
      </c>
      <c r="X46" s="44">
        <v>4600</v>
      </c>
      <c r="Y46" s="44">
        <v>5290</v>
      </c>
      <c r="Z46" s="44">
        <v>5980</v>
      </c>
      <c r="AA46" s="44">
        <v>4140</v>
      </c>
      <c r="AB46" s="44">
        <v>5175</v>
      </c>
      <c r="AC46" s="44">
        <v>5520</v>
      </c>
      <c r="AD46" s="44">
        <v>5405</v>
      </c>
      <c r="AE46" s="44">
        <v>4830</v>
      </c>
      <c r="AF46" s="44">
        <v>5750</v>
      </c>
      <c r="AG46" s="44">
        <v>4370</v>
      </c>
      <c r="AH46" s="44">
        <v>4485</v>
      </c>
      <c r="AI46" s="44">
        <v>4715</v>
      </c>
      <c r="AJ46" s="44">
        <v>5865</v>
      </c>
      <c r="AK46" s="44">
        <v>5635</v>
      </c>
      <c r="AL46" s="44">
        <v>4715</v>
      </c>
      <c r="AM46" s="44">
        <v>5290</v>
      </c>
      <c r="AN46" s="44">
        <v>5060</v>
      </c>
      <c r="AO46" s="45">
        <v>5865</v>
      </c>
      <c r="AP46" s="58"/>
      <c r="AQ46" s="59"/>
    </row>
  </sheetData>
  <mergeCells count="8">
    <mergeCell ref="A4:A5"/>
    <mergeCell ref="B4:AO4"/>
    <mergeCell ref="AP4:AP5"/>
    <mergeCell ref="AQ4:AQ5"/>
    <mergeCell ref="A27:A28"/>
    <mergeCell ref="B27:AO27"/>
    <mergeCell ref="AP27:AP28"/>
    <mergeCell ref="AQ27:AQ28"/>
  </mergeCells>
  <pageMargins left="0.70866141732283472" right="0.98425196850393704" top="0.35433070866141736" bottom="0" header="0.31496062992125984" footer="0.31496062992125984"/>
  <pageSetup paperSize="9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1"/>
  <sheetViews>
    <sheetView workbookViewId="0">
      <selection activeCell="F41" sqref="A1:F41"/>
    </sheetView>
  </sheetViews>
  <sheetFormatPr defaultRowHeight="15" x14ac:dyDescent="0.25"/>
  <cols>
    <col min="1" max="2" width="9.140625" style="2"/>
    <col min="3" max="3" width="21.85546875" style="114" customWidth="1"/>
    <col min="4" max="4" width="9.140625" style="2"/>
    <col min="5" max="6" width="13.85546875" style="2" customWidth="1"/>
    <col min="7" max="7" width="9.140625" style="2"/>
    <col min="8" max="8" width="22.140625" style="2" hidden="1" customWidth="1"/>
    <col min="9" max="25" width="0" style="2" hidden="1" customWidth="1"/>
    <col min="26" max="16384" width="9.140625" style="2"/>
  </cols>
  <sheetData>
    <row r="1" spans="1:23" x14ac:dyDescent="0.25">
      <c r="A1" s="2" t="s">
        <v>113</v>
      </c>
      <c r="H1" s="207" t="s">
        <v>60</v>
      </c>
      <c r="I1" s="16" t="s">
        <v>61</v>
      </c>
    </row>
    <row r="2" spans="1:23" x14ac:dyDescent="0.25">
      <c r="H2" s="13"/>
      <c r="I2" s="115"/>
    </row>
    <row r="3" spans="1:23" x14ac:dyDescent="0.25">
      <c r="H3" s="13"/>
      <c r="I3" s="115"/>
    </row>
    <row r="4" spans="1:23" ht="15.75" thickBot="1" x14ac:dyDescent="0.3">
      <c r="A4" s="2" t="s">
        <v>114</v>
      </c>
    </row>
    <row r="5" spans="1:23" ht="15.75" thickBot="1" x14ac:dyDescent="0.3">
      <c r="A5" s="4" t="s">
        <v>23</v>
      </c>
      <c r="B5" s="5" t="s">
        <v>62</v>
      </c>
      <c r="C5" s="208" t="s">
        <v>63</v>
      </c>
      <c r="D5" s="5" t="s">
        <v>64</v>
      </c>
      <c r="E5" s="5" t="s">
        <v>65</v>
      </c>
      <c r="F5" s="6" t="s">
        <v>66</v>
      </c>
      <c r="G5" s="113"/>
      <c r="K5" s="2" t="s">
        <v>67</v>
      </c>
      <c r="L5" s="2" t="s">
        <v>63</v>
      </c>
      <c r="M5" s="2" t="s">
        <v>64</v>
      </c>
      <c r="N5" s="2" t="s">
        <v>68</v>
      </c>
      <c r="O5" s="2" t="s">
        <v>69</v>
      </c>
      <c r="P5" s="2" t="s">
        <v>70</v>
      </c>
      <c r="W5" s="2" t="s">
        <v>71</v>
      </c>
    </row>
    <row r="6" spans="1:23" x14ac:dyDescent="0.25">
      <c r="A6" s="8">
        <v>1</v>
      </c>
      <c r="B6" s="10">
        <v>1</v>
      </c>
      <c r="C6" s="209" t="s">
        <v>72</v>
      </c>
      <c r="D6" s="10" t="s">
        <v>61</v>
      </c>
      <c r="E6" s="10">
        <v>141</v>
      </c>
      <c r="F6" s="11">
        <v>1</v>
      </c>
      <c r="G6" s="113"/>
      <c r="I6" s="2" t="s">
        <v>73</v>
      </c>
      <c r="J6" s="10">
        <v>1</v>
      </c>
      <c r="K6" s="8">
        <v>1</v>
      </c>
      <c r="L6" s="2" t="s">
        <v>74</v>
      </c>
      <c r="M6" s="2" t="s">
        <v>75</v>
      </c>
      <c r="N6" s="11">
        <v>2</v>
      </c>
      <c r="O6" s="2">
        <v>0.48749999999999993</v>
      </c>
      <c r="P6" s="2">
        <v>0.45654761904761904</v>
      </c>
      <c r="Q6" s="2">
        <f t="shared" ref="Q6:Q35" si="0">P6-O6</f>
        <v>-3.0952380952380898E-2</v>
      </c>
      <c r="R6" s="2">
        <f>SUM(Q6:Q20)</f>
        <v>-0.49623015873015891</v>
      </c>
      <c r="S6" s="2">
        <v>0.48749999999999993</v>
      </c>
      <c r="T6" s="2">
        <v>0.464484126984127</v>
      </c>
      <c r="W6" s="2">
        <v>0.5981481481481481</v>
      </c>
    </row>
    <row r="7" spans="1:23" x14ac:dyDescent="0.25">
      <c r="A7" s="14">
        <v>2</v>
      </c>
      <c r="B7" s="16">
        <v>1</v>
      </c>
      <c r="C7" s="207" t="s">
        <v>76</v>
      </c>
      <c r="D7" s="16" t="s">
        <v>61</v>
      </c>
      <c r="E7" s="16">
        <v>141</v>
      </c>
      <c r="F7" s="17">
        <v>1</v>
      </c>
      <c r="G7" s="113"/>
      <c r="I7" s="2" t="s">
        <v>73</v>
      </c>
      <c r="J7" s="16">
        <v>1</v>
      </c>
      <c r="K7" s="14">
        <v>2</v>
      </c>
      <c r="L7" s="2" t="s">
        <v>77</v>
      </c>
      <c r="M7" s="2" t="s">
        <v>61</v>
      </c>
      <c r="N7" s="17">
        <v>1</v>
      </c>
      <c r="O7" s="2">
        <v>0.60654761904761911</v>
      </c>
      <c r="P7" s="2">
        <v>0.56309523809523809</v>
      </c>
      <c r="Q7" s="2">
        <f t="shared" si="0"/>
        <v>-4.345238095238102E-2</v>
      </c>
      <c r="R7" s="2">
        <f>AVERAGE(Q6:Q20)</f>
        <v>-3.3082010582010594E-2</v>
      </c>
      <c r="S7" s="2">
        <v>0.60654761904761911</v>
      </c>
      <c r="T7" s="2">
        <v>0.57499999999999996</v>
      </c>
      <c r="W7" s="2">
        <v>0.59325396825396814</v>
      </c>
    </row>
    <row r="8" spans="1:23" x14ac:dyDescent="0.25">
      <c r="A8" s="14">
        <v>3</v>
      </c>
      <c r="B8" s="16">
        <v>1</v>
      </c>
      <c r="C8" s="207" t="s">
        <v>78</v>
      </c>
      <c r="D8" s="16" t="s">
        <v>61</v>
      </c>
      <c r="E8" s="16">
        <v>138</v>
      </c>
      <c r="F8" s="17">
        <v>1</v>
      </c>
      <c r="G8" s="113"/>
      <c r="I8" s="2" t="s">
        <v>73</v>
      </c>
      <c r="J8" s="16">
        <v>1</v>
      </c>
      <c r="K8" s="14">
        <v>3</v>
      </c>
      <c r="L8" s="2" t="s">
        <v>78</v>
      </c>
      <c r="M8" s="2" t="s">
        <v>61</v>
      </c>
      <c r="N8" s="17">
        <v>1</v>
      </c>
      <c r="O8" s="2">
        <v>0.64761904761904754</v>
      </c>
      <c r="P8" s="2">
        <v>0.61005291005290996</v>
      </c>
      <c r="Q8" s="2">
        <f t="shared" si="0"/>
        <v>-3.7566137566137581E-2</v>
      </c>
      <c r="S8" s="2">
        <v>0.64761904761904754</v>
      </c>
      <c r="T8" s="2">
        <v>0.62162698412698414</v>
      </c>
      <c r="W8" s="2">
        <v>0.54642857142857149</v>
      </c>
    </row>
    <row r="9" spans="1:23" x14ac:dyDescent="0.25">
      <c r="A9" s="14">
        <v>4</v>
      </c>
      <c r="B9" s="16">
        <v>1</v>
      </c>
      <c r="C9" s="207" t="s">
        <v>79</v>
      </c>
      <c r="D9" s="16" t="s">
        <v>75</v>
      </c>
      <c r="E9" s="16">
        <v>138</v>
      </c>
      <c r="F9" s="17">
        <v>1</v>
      </c>
      <c r="G9" s="113"/>
      <c r="I9" s="2" t="s">
        <v>73</v>
      </c>
      <c r="J9" s="16">
        <v>1</v>
      </c>
      <c r="K9" s="14">
        <v>4</v>
      </c>
      <c r="L9" s="2" t="s">
        <v>80</v>
      </c>
      <c r="M9" s="2" t="s">
        <v>75</v>
      </c>
      <c r="N9" s="17">
        <v>3</v>
      </c>
      <c r="O9" s="2">
        <v>0.43174603174603177</v>
      </c>
      <c r="P9" s="2">
        <v>0.40079365079365081</v>
      </c>
      <c r="Q9" s="2">
        <f t="shared" si="0"/>
        <v>-3.0952380952380953E-2</v>
      </c>
      <c r="S9" s="2">
        <v>0.43174603174603177</v>
      </c>
      <c r="T9" s="2">
        <v>0.40873015873015872</v>
      </c>
      <c r="W9" s="2">
        <v>0.54497354497354489</v>
      </c>
    </row>
    <row r="10" spans="1:23" x14ac:dyDescent="0.25">
      <c r="A10" s="14">
        <v>5</v>
      </c>
      <c r="B10" s="16">
        <v>1</v>
      </c>
      <c r="C10" s="207" t="s">
        <v>81</v>
      </c>
      <c r="D10" s="16" t="s">
        <v>75</v>
      </c>
      <c r="E10" s="16">
        <v>137</v>
      </c>
      <c r="F10" s="17">
        <v>1</v>
      </c>
      <c r="G10" s="113"/>
      <c r="I10" s="2" t="s">
        <v>73</v>
      </c>
      <c r="J10" s="16">
        <v>1</v>
      </c>
      <c r="K10" s="14">
        <v>5</v>
      </c>
      <c r="L10" s="2" t="s">
        <v>81</v>
      </c>
      <c r="M10" s="2" t="s">
        <v>75</v>
      </c>
      <c r="N10" s="17">
        <v>3</v>
      </c>
      <c r="O10" s="2">
        <v>0.45476190476190481</v>
      </c>
      <c r="P10" s="2">
        <v>0.42202380952380952</v>
      </c>
      <c r="Q10" s="2">
        <f t="shared" si="0"/>
        <v>-3.2738095238095288E-2</v>
      </c>
      <c r="S10" s="2">
        <v>0.45476190476190481</v>
      </c>
      <c r="T10" s="2">
        <v>0.43095238095238098</v>
      </c>
      <c r="W10" s="2">
        <v>0.51948051948051943</v>
      </c>
    </row>
    <row r="11" spans="1:23" x14ac:dyDescent="0.25">
      <c r="A11" s="14">
        <v>6</v>
      </c>
      <c r="B11" s="16">
        <v>1</v>
      </c>
      <c r="C11" s="207" t="s">
        <v>74</v>
      </c>
      <c r="D11" s="16" t="s">
        <v>75</v>
      </c>
      <c r="E11" s="16">
        <v>127</v>
      </c>
      <c r="F11" s="17">
        <v>2</v>
      </c>
      <c r="G11" s="113"/>
      <c r="I11" s="2" t="s">
        <v>73</v>
      </c>
      <c r="J11" s="16">
        <v>1</v>
      </c>
      <c r="K11" s="14">
        <v>6</v>
      </c>
      <c r="L11" s="2" t="s">
        <v>82</v>
      </c>
      <c r="M11" s="2" t="s">
        <v>61</v>
      </c>
      <c r="N11" s="17">
        <v>2</v>
      </c>
      <c r="O11" s="2">
        <v>0.56412337662337664</v>
      </c>
      <c r="P11" s="2">
        <v>0.5313852813852814</v>
      </c>
      <c r="Q11" s="2">
        <f t="shared" si="0"/>
        <v>-3.2738095238095233E-2</v>
      </c>
      <c r="S11" s="2">
        <v>0.56412337662337664</v>
      </c>
      <c r="T11" s="2">
        <v>0.54064454064454059</v>
      </c>
      <c r="W11" s="2">
        <v>0.51884920634920628</v>
      </c>
    </row>
    <row r="12" spans="1:23" x14ac:dyDescent="0.25">
      <c r="A12" s="14">
        <v>7</v>
      </c>
      <c r="B12" s="16">
        <v>1</v>
      </c>
      <c r="C12" s="207" t="s">
        <v>83</v>
      </c>
      <c r="D12" s="16" t="s">
        <v>61</v>
      </c>
      <c r="E12" s="16">
        <v>122</v>
      </c>
      <c r="F12" s="17">
        <v>2</v>
      </c>
      <c r="G12" s="113"/>
      <c r="I12" s="2" t="s">
        <v>73</v>
      </c>
      <c r="J12" s="16">
        <v>1</v>
      </c>
      <c r="K12" s="14">
        <v>7</v>
      </c>
      <c r="L12" s="2" t="s">
        <v>84</v>
      </c>
      <c r="M12" s="2" t="s">
        <v>75</v>
      </c>
      <c r="N12" s="17">
        <v>3</v>
      </c>
      <c r="O12" s="2">
        <v>0.41633597883597884</v>
      </c>
      <c r="P12" s="2">
        <v>0.39173280423280421</v>
      </c>
      <c r="Q12" s="2">
        <f t="shared" si="0"/>
        <v>-2.4603174603174627E-2</v>
      </c>
      <c r="S12" s="2">
        <v>0.41633597883597884</v>
      </c>
      <c r="T12" s="2">
        <v>0.39966931216931212</v>
      </c>
      <c r="W12" s="2">
        <v>0.50661375661375663</v>
      </c>
    </row>
    <row r="13" spans="1:23" x14ac:dyDescent="0.25">
      <c r="A13" s="14">
        <v>8</v>
      </c>
      <c r="B13" s="16">
        <v>1</v>
      </c>
      <c r="C13" s="207" t="s">
        <v>85</v>
      </c>
      <c r="D13" s="16" t="s">
        <v>75</v>
      </c>
      <c r="E13" s="16">
        <v>122</v>
      </c>
      <c r="F13" s="17">
        <v>2</v>
      </c>
      <c r="G13" s="113"/>
      <c r="I13" s="2" t="s">
        <v>73</v>
      </c>
      <c r="J13" s="16">
        <v>1</v>
      </c>
      <c r="K13" s="14">
        <v>8</v>
      </c>
      <c r="L13" s="2" t="s">
        <v>79</v>
      </c>
      <c r="M13" s="2" t="s">
        <v>75</v>
      </c>
      <c r="N13" s="17">
        <v>1</v>
      </c>
      <c r="O13" s="2">
        <v>0.59358465608465605</v>
      </c>
      <c r="P13" s="2">
        <v>0.56084656084656082</v>
      </c>
      <c r="Q13" s="2">
        <f t="shared" si="0"/>
        <v>-3.2738095238095233E-2</v>
      </c>
      <c r="S13" s="2">
        <v>0.59358465608465605</v>
      </c>
      <c r="T13" s="2">
        <v>0.57010582010582</v>
      </c>
      <c r="W13" s="2">
        <v>0.48657407407407405</v>
      </c>
    </row>
    <row r="14" spans="1:23" x14ac:dyDescent="0.25">
      <c r="A14" s="14">
        <v>9</v>
      </c>
      <c r="B14" s="16">
        <v>1</v>
      </c>
      <c r="C14" s="207" t="s">
        <v>86</v>
      </c>
      <c r="D14" s="16" t="s">
        <v>61</v>
      </c>
      <c r="E14" s="16">
        <v>121</v>
      </c>
      <c r="F14" s="17">
        <v>2</v>
      </c>
      <c r="G14" s="113"/>
      <c r="I14" s="2" t="s">
        <v>73</v>
      </c>
      <c r="J14" s="16">
        <v>1</v>
      </c>
      <c r="K14" s="14">
        <v>9</v>
      </c>
      <c r="L14" s="2" t="s">
        <v>72</v>
      </c>
      <c r="M14" s="2" t="s">
        <v>61</v>
      </c>
      <c r="N14" s="17">
        <v>2</v>
      </c>
      <c r="O14" s="2">
        <v>0.53009259259259256</v>
      </c>
      <c r="P14" s="2">
        <v>0.49768518518518517</v>
      </c>
      <c r="Q14" s="2">
        <f t="shared" si="0"/>
        <v>-3.2407407407407385E-2</v>
      </c>
      <c r="S14" s="2">
        <v>0.53009259259259256</v>
      </c>
      <c r="T14" s="2">
        <v>0.50661375661375663</v>
      </c>
      <c r="W14" s="2">
        <v>0.47559523809523807</v>
      </c>
    </row>
    <row r="15" spans="1:23" x14ac:dyDescent="0.25">
      <c r="A15" s="14">
        <v>10</v>
      </c>
      <c r="B15" s="16">
        <v>1</v>
      </c>
      <c r="C15" s="207" t="s">
        <v>77</v>
      </c>
      <c r="D15" s="16" t="s">
        <v>61</v>
      </c>
      <c r="E15" s="16">
        <v>115</v>
      </c>
      <c r="F15" s="17">
        <v>2</v>
      </c>
      <c r="G15" s="113"/>
      <c r="I15" s="2" t="s">
        <v>73</v>
      </c>
      <c r="J15" s="16">
        <v>1</v>
      </c>
      <c r="K15" s="14">
        <v>10</v>
      </c>
      <c r="L15" s="2" t="s">
        <v>87</v>
      </c>
      <c r="M15" s="2" t="s">
        <v>75</v>
      </c>
      <c r="N15" s="17">
        <v>1</v>
      </c>
      <c r="O15" s="2">
        <v>0.65178571428571419</v>
      </c>
      <c r="P15" s="2">
        <v>0.60912698412698407</v>
      </c>
      <c r="Q15" s="2">
        <f t="shared" si="0"/>
        <v>-4.2658730158730118E-2</v>
      </c>
      <c r="S15" s="2">
        <v>0.65178571428571419</v>
      </c>
      <c r="T15" s="2">
        <v>0.62103174603174605</v>
      </c>
      <c r="W15" s="2">
        <v>0.44464285714285712</v>
      </c>
    </row>
    <row r="16" spans="1:23" x14ac:dyDescent="0.25">
      <c r="A16" s="14">
        <v>11</v>
      </c>
      <c r="B16" s="16">
        <v>1</v>
      </c>
      <c r="C16" s="207" t="s">
        <v>80</v>
      </c>
      <c r="D16" s="16" t="s">
        <v>75</v>
      </c>
      <c r="E16" s="16">
        <v>101</v>
      </c>
      <c r="F16" s="17">
        <v>3</v>
      </c>
      <c r="G16" s="113"/>
      <c r="I16" s="2" t="s">
        <v>73</v>
      </c>
      <c r="J16" s="16">
        <v>1</v>
      </c>
      <c r="K16" s="14">
        <v>11</v>
      </c>
      <c r="L16" s="2" t="s">
        <v>86</v>
      </c>
      <c r="M16" s="2" t="s">
        <v>61</v>
      </c>
      <c r="N16" s="17">
        <v>3</v>
      </c>
      <c r="O16" s="2">
        <v>0.48148148148148145</v>
      </c>
      <c r="P16" s="2">
        <v>0.44874338624338628</v>
      </c>
      <c r="Q16" s="2">
        <f t="shared" si="0"/>
        <v>-3.2738095238095177E-2</v>
      </c>
      <c r="S16" s="2">
        <v>0.48148148148148145</v>
      </c>
      <c r="T16" s="2">
        <v>0.45767195767195767</v>
      </c>
      <c r="W16" s="2">
        <v>0.43683862433862436</v>
      </c>
    </row>
    <row r="17" spans="1:23" x14ac:dyDescent="0.25">
      <c r="A17" s="14">
        <v>12</v>
      </c>
      <c r="B17" s="16">
        <v>1</v>
      </c>
      <c r="C17" s="207" t="s">
        <v>88</v>
      </c>
      <c r="D17" s="16" t="s">
        <v>75</v>
      </c>
      <c r="E17" s="16">
        <v>100</v>
      </c>
      <c r="F17" s="17">
        <v>3</v>
      </c>
      <c r="G17" s="113"/>
      <c r="I17" s="2" t="s">
        <v>73</v>
      </c>
      <c r="J17" s="16">
        <v>1</v>
      </c>
      <c r="K17" s="14">
        <v>12</v>
      </c>
      <c r="L17" s="2" t="s">
        <v>88</v>
      </c>
      <c r="M17" s="2" t="s">
        <v>75</v>
      </c>
      <c r="N17" s="17">
        <v>1</v>
      </c>
      <c r="O17" s="2">
        <v>0.56349206349206349</v>
      </c>
      <c r="P17" s="2">
        <v>0.53075396825396814</v>
      </c>
      <c r="Q17" s="2">
        <f t="shared" si="0"/>
        <v>-3.2738095238095344E-2</v>
      </c>
      <c r="S17" s="2">
        <v>0.56349206349206349</v>
      </c>
      <c r="T17" s="2">
        <v>0.53968253968253965</v>
      </c>
      <c r="W17" s="2">
        <v>0.4285714285714286</v>
      </c>
    </row>
    <row r="18" spans="1:23" x14ac:dyDescent="0.25">
      <c r="A18" s="14">
        <v>13</v>
      </c>
      <c r="B18" s="16">
        <v>1</v>
      </c>
      <c r="C18" s="207" t="s">
        <v>84</v>
      </c>
      <c r="D18" s="16" t="s">
        <v>75</v>
      </c>
      <c r="E18" s="16">
        <v>100</v>
      </c>
      <c r="F18" s="17">
        <v>3</v>
      </c>
      <c r="G18" s="113"/>
      <c r="I18" s="2" t="s">
        <v>73</v>
      </c>
      <c r="J18" s="16">
        <v>1</v>
      </c>
      <c r="K18" s="14">
        <v>13</v>
      </c>
      <c r="L18" s="2" t="s">
        <v>85</v>
      </c>
      <c r="M18" s="2" t="s">
        <v>75</v>
      </c>
      <c r="N18" s="17">
        <v>3</v>
      </c>
      <c r="O18" s="2">
        <v>0.47142857142857142</v>
      </c>
      <c r="P18" s="2">
        <v>0.44047619047619052</v>
      </c>
      <c r="Q18" s="2">
        <f t="shared" si="0"/>
        <v>-3.0952380952380898E-2</v>
      </c>
      <c r="S18" s="2">
        <v>0.47142857142857142</v>
      </c>
      <c r="T18" s="2">
        <v>0.44841269841269843</v>
      </c>
      <c r="W18" s="2">
        <v>0.41011904761904761</v>
      </c>
    </row>
    <row r="19" spans="1:23" x14ac:dyDescent="0.25">
      <c r="A19" s="14">
        <v>14</v>
      </c>
      <c r="B19" s="16">
        <v>1</v>
      </c>
      <c r="C19" s="207" t="s">
        <v>82</v>
      </c>
      <c r="D19" s="16" t="s">
        <v>61</v>
      </c>
      <c r="E19" s="16">
        <v>94</v>
      </c>
      <c r="F19" s="17">
        <v>3</v>
      </c>
      <c r="G19" s="113"/>
      <c r="I19" s="2" t="s">
        <v>73</v>
      </c>
      <c r="J19" s="16">
        <v>1</v>
      </c>
      <c r="K19" s="14">
        <v>14</v>
      </c>
      <c r="L19" s="2" t="s">
        <v>83</v>
      </c>
      <c r="M19" s="2" t="s">
        <v>61</v>
      </c>
      <c r="N19" s="17">
        <v>2</v>
      </c>
      <c r="O19" s="2">
        <v>0.51342592592592595</v>
      </c>
      <c r="P19" s="2">
        <v>0.48749999999999993</v>
      </c>
      <c r="Q19" s="2">
        <f t="shared" si="0"/>
        <v>-2.5925925925926019E-2</v>
      </c>
      <c r="S19" s="2">
        <v>0.51342592592592595</v>
      </c>
      <c r="T19" s="2">
        <v>0.49490740740740735</v>
      </c>
      <c r="W19" s="2">
        <v>0.3928571428571429</v>
      </c>
    </row>
    <row r="20" spans="1:23" x14ac:dyDescent="0.25">
      <c r="A20" s="14">
        <v>15</v>
      </c>
      <c r="B20" s="16">
        <v>1</v>
      </c>
      <c r="C20" s="207" t="s">
        <v>87</v>
      </c>
      <c r="D20" s="16" t="s">
        <v>75</v>
      </c>
      <c r="E20" s="16">
        <v>91</v>
      </c>
      <c r="F20" s="17">
        <v>3</v>
      </c>
      <c r="G20" s="113"/>
      <c r="I20" s="2" t="s">
        <v>73</v>
      </c>
      <c r="J20" s="16">
        <v>1</v>
      </c>
      <c r="K20" s="14">
        <v>15</v>
      </c>
      <c r="L20" s="2" t="s">
        <v>76</v>
      </c>
      <c r="M20" s="2" t="s">
        <v>61</v>
      </c>
      <c r="N20" s="17">
        <v>2</v>
      </c>
      <c r="O20" s="2">
        <v>0.55158730158730163</v>
      </c>
      <c r="P20" s="2">
        <v>0.51851851851851849</v>
      </c>
      <c r="Q20" s="2">
        <f t="shared" si="0"/>
        <v>-3.3068783068783136E-2</v>
      </c>
      <c r="S20" s="2">
        <v>0.55158730158730163</v>
      </c>
      <c r="T20" s="2">
        <v>0.52777777777777779</v>
      </c>
      <c r="W20" s="2">
        <v>0.38062169312169314</v>
      </c>
    </row>
    <row r="21" spans="1:23" x14ac:dyDescent="0.25">
      <c r="A21" s="14">
        <v>16</v>
      </c>
      <c r="B21" s="16">
        <v>2</v>
      </c>
      <c r="C21" s="207" t="s">
        <v>89</v>
      </c>
      <c r="D21" s="16" t="s">
        <v>61</v>
      </c>
      <c r="E21" s="16">
        <v>141</v>
      </c>
      <c r="F21" s="17">
        <v>1</v>
      </c>
      <c r="G21" s="113"/>
      <c r="I21" s="2" t="s">
        <v>90</v>
      </c>
      <c r="J21" s="16">
        <v>2</v>
      </c>
      <c r="K21" s="14">
        <v>16</v>
      </c>
      <c r="L21" s="2" t="s">
        <v>91</v>
      </c>
      <c r="M21" s="2" t="s">
        <v>75</v>
      </c>
      <c r="N21" s="17">
        <v>2</v>
      </c>
      <c r="O21" s="2">
        <v>0.57208994708994709</v>
      </c>
      <c r="P21" s="2">
        <v>0.81717171717171722</v>
      </c>
      <c r="Q21" s="2">
        <f t="shared" si="0"/>
        <v>0.24508177008177012</v>
      </c>
      <c r="R21" s="2">
        <f>SUM(Q21:Q35)</f>
        <v>3.9334170459170461</v>
      </c>
      <c r="S21" s="2">
        <v>0.57208994708994709</v>
      </c>
      <c r="T21" s="2">
        <v>0.81717171717171722</v>
      </c>
    </row>
    <row r="22" spans="1:23" x14ac:dyDescent="0.25">
      <c r="A22" s="14">
        <v>17</v>
      </c>
      <c r="B22" s="16">
        <v>2</v>
      </c>
      <c r="C22" s="207" t="s">
        <v>60</v>
      </c>
      <c r="D22" s="16" t="s">
        <v>61</v>
      </c>
      <c r="E22" s="16">
        <v>139</v>
      </c>
      <c r="F22" s="17">
        <v>1</v>
      </c>
      <c r="G22" s="113"/>
      <c r="I22" s="2" t="s">
        <v>90</v>
      </c>
      <c r="J22" s="16">
        <v>2</v>
      </c>
      <c r="K22" s="14">
        <v>17</v>
      </c>
      <c r="L22" s="2" t="s">
        <v>92</v>
      </c>
      <c r="M22" s="2" t="s">
        <v>75</v>
      </c>
      <c r="N22" s="17">
        <v>2</v>
      </c>
      <c r="O22" s="2">
        <v>0.56412337662337664</v>
      </c>
      <c r="P22" s="2">
        <v>0.82112794612794615</v>
      </c>
      <c r="Q22" s="2">
        <f t="shared" si="0"/>
        <v>0.25700456950456951</v>
      </c>
      <c r="R22" s="2">
        <f>AVERAGE(Q21:Q35)</f>
        <v>0.26222780306113641</v>
      </c>
      <c r="S22" s="2">
        <v>0.56412337662337664</v>
      </c>
      <c r="T22" s="2">
        <v>0.82112794612794615</v>
      </c>
    </row>
    <row r="23" spans="1:23" x14ac:dyDescent="0.25">
      <c r="A23" s="14">
        <v>18</v>
      </c>
      <c r="B23" s="16">
        <v>2</v>
      </c>
      <c r="C23" s="207" t="s">
        <v>93</v>
      </c>
      <c r="D23" s="16" t="s">
        <v>75</v>
      </c>
      <c r="E23" s="16">
        <v>138</v>
      </c>
      <c r="F23" s="17">
        <v>1</v>
      </c>
      <c r="G23" s="113"/>
      <c r="I23" s="2" t="s">
        <v>90</v>
      </c>
      <c r="J23" s="16">
        <v>2</v>
      </c>
      <c r="K23" s="14">
        <v>18</v>
      </c>
      <c r="L23" s="2" t="s">
        <v>94</v>
      </c>
      <c r="M23" s="2" t="s">
        <v>75</v>
      </c>
      <c r="N23" s="17">
        <v>2</v>
      </c>
      <c r="O23" s="2">
        <v>0.54497354497354489</v>
      </c>
      <c r="P23" s="2">
        <v>0.79772727272727284</v>
      </c>
      <c r="Q23" s="2">
        <f t="shared" si="0"/>
        <v>0.25275372775372795</v>
      </c>
      <c r="S23" s="2">
        <v>0.54497354497354489</v>
      </c>
      <c r="T23" s="2">
        <v>0.79772727272727284</v>
      </c>
    </row>
    <row r="24" spans="1:23" x14ac:dyDescent="0.25">
      <c r="A24" s="14">
        <v>19</v>
      </c>
      <c r="B24" s="16">
        <v>2</v>
      </c>
      <c r="C24" s="207" t="s">
        <v>94</v>
      </c>
      <c r="D24" s="16" t="s">
        <v>75</v>
      </c>
      <c r="E24" s="16">
        <v>137</v>
      </c>
      <c r="F24" s="17">
        <v>1</v>
      </c>
      <c r="G24" s="113"/>
      <c r="I24" s="2" t="s">
        <v>90</v>
      </c>
      <c r="J24" s="16">
        <v>2</v>
      </c>
      <c r="K24" s="14">
        <v>19</v>
      </c>
      <c r="L24" s="2" t="s">
        <v>95</v>
      </c>
      <c r="M24" s="2" t="s">
        <v>61</v>
      </c>
      <c r="N24" s="17">
        <v>1</v>
      </c>
      <c r="O24" s="2">
        <v>0.56051587301587302</v>
      </c>
      <c r="P24" s="2">
        <v>0.94040404040404035</v>
      </c>
      <c r="Q24" s="2">
        <f t="shared" si="0"/>
        <v>0.37988816738816733</v>
      </c>
      <c r="S24" s="2">
        <v>0.56051587301587302</v>
      </c>
      <c r="T24" s="2">
        <v>0.94040404040404035</v>
      </c>
    </row>
    <row r="25" spans="1:23" x14ac:dyDescent="0.25">
      <c r="A25" s="14">
        <v>20</v>
      </c>
      <c r="B25" s="16">
        <v>2</v>
      </c>
      <c r="C25" s="207" t="s">
        <v>96</v>
      </c>
      <c r="D25" s="16" t="s">
        <v>75</v>
      </c>
      <c r="E25" s="16">
        <v>137</v>
      </c>
      <c r="F25" s="17">
        <v>1</v>
      </c>
      <c r="G25" s="113"/>
      <c r="I25" s="2" t="s">
        <v>90</v>
      </c>
      <c r="J25" s="16">
        <v>2</v>
      </c>
      <c r="K25" s="14">
        <v>20</v>
      </c>
      <c r="L25" s="2" t="s">
        <v>97</v>
      </c>
      <c r="M25" s="2" t="s">
        <v>75</v>
      </c>
      <c r="N25" s="17">
        <v>1</v>
      </c>
      <c r="O25" s="2">
        <v>0.64543650793650786</v>
      </c>
      <c r="P25" s="2">
        <v>0.95054945054945061</v>
      </c>
      <c r="Q25" s="2">
        <f t="shared" si="0"/>
        <v>0.30511294261294275</v>
      </c>
      <c r="S25" s="2">
        <v>0.64543650793650786</v>
      </c>
      <c r="T25" s="2">
        <v>0.95054945054945061</v>
      </c>
    </row>
    <row r="26" spans="1:23" x14ac:dyDescent="0.25">
      <c r="A26" s="14">
        <v>21</v>
      </c>
      <c r="B26" s="16">
        <v>2</v>
      </c>
      <c r="C26" s="207" t="s">
        <v>95</v>
      </c>
      <c r="D26" s="16" t="s">
        <v>61</v>
      </c>
      <c r="E26" s="16">
        <v>126</v>
      </c>
      <c r="F26" s="17">
        <v>2</v>
      </c>
      <c r="G26" s="113"/>
      <c r="I26" s="2" t="s">
        <v>90</v>
      </c>
      <c r="J26" s="16">
        <v>2</v>
      </c>
      <c r="K26" s="14">
        <v>21</v>
      </c>
      <c r="L26" s="2" t="s">
        <v>98</v>
      </c>
      <c r="M26" s="2" t="s">
        <v>61</v>
      </c>
      <c r="N26" s="17">
        <v>3</v>
      </c>
      <c r="O26" s="2">
        <v>0.48809523809523814</v>
      </c>
      <c r="P26" s="2">
        <v>0.71649831649831641</v>
      </c>
      <c r="Q26" s="2">
        <f t="shared" si="0"/>
        <v>0.22840307840307827</v>
      </c>
      <c r="S26" s="2">
        <v>0.48809523809523814</v>
      </c>
      <c r="T26" s="2">
        <v>0.71649831649831641</v>
      </c>
    </row>
    <row r="27" spans="1:23" x14ac:dyDescent="0.25">
      <c r="A27" s="14">
        <v>22</v>
      </c>
      <c r="B27" s="16">
        <v>2</v>
      </c>
      <c r="C27" s="207" t="s">
        <v>97</v>
      </c>
      <c r="D27" s="16" t="s">
        <v>75</v>
      </c>
      <c r="E27" s="16">
        <v>126</v>
      </c>
      <c r="F27" s="17">
        <v>2</v>
      </c>
      <c r="G27" s="113"/>
      <c r="I27" s="2" t="s">
        <v>90</v>
      </c>
      <c r="J27" s="16">
        <v>2</v>
      </c>
      <c r="K27" s="14">
        <v>22</v>
      </c>
      <c r="L27" s="2" t="s">
        <v>99</v>
      </c>
      <c r="M27" s="2" t="s">
        <v>61</v>
      </c>
      <c r="N27" s="17">
        <v>3</v>
      </c>
      <c r="O27" s="2">
        <v>0.45476190476190476</v>
      </c>
      <c r="P27" s="2">
        <v>0.68282828282828278</v>
      </c>
      <c r="Q27" s="2">
        <f t="shared" si="0"/>
        <v>0.22806637806637803</v>
      </c>
      <c r="S27" s="2">
        <v>0.45476190476190476</v>
      </c>
      <c r="T27" s="2">
        <v>0.68282828282828278</v>
      </c>
    </row>
    <row r="28" spans="1:23" x14ac:dyDescent="0.25">
      <c r="A28" s="14">
        <v>23</v>
      </c>
      <c r="B28" s="16">
        <v>2</v>
      </c>
      <c r="C28" s="207" t="s">
        <v>100</v>
      </c>
      <c r="D28" s="16" t="s">
        <v>75</v>
      </c>
      <c r="E28" s="16">
        <v>124</v>
      </c>
      <c r="F28" s="17">
        <v>2</v>
      </c>
      <c r="G28" s="113"/>
      <c r="I28" s="2" t="s">
        <v>90</v>
      </c>
      <c r="J28" s="16">
        <v>2</v>
      </c>
      <c r="K28" s="14">
        <v>23</v>
      </c>
      <c r="L28" s="2" t="s">
        <v>100</v>
      </c>
      <c r="M28" s="2" t="s">
        <v>75</v>
      </c>
      <c r="N28" s="17">
        <v>1</v>
      </c>
      <c r="O28" s="2">
        <v>0.59074074074074079</v>
      </c>
      <c r="P28" s="2">
        <v>0.8799145299145299</v>
      </c>
      <c r="Q28" s="2">
        <f t="shared" si="0"/>
        <v>0.28917378917378911</v>
      </c>
      <c r="S28" s="2">
        <v>0.59074074074074079</v>
      </c>
      <c r="T28" s="2">
        <v>0.8799145299145299</v>
      </c>
    </row>
    <row r="29" spans="1:23" x14ac:dyDescent="0.25">
      <c r="A29" s="14">
        <v>24</v>
      </c>
      <c r="B29" s="16">
        <v>2</v>
      </c>
      <c r="C29" s="207" t="s">
        <v>101</v>
      </c>
      <c r="D29" s="16" t="s">
        <v>61</v>
      </c>
      <c r="E29" s="16">
        <v>123</v>
      </c>
      <c r="F29" s="17">
        <v>2</v>
      </c>
      <c r="G29" s="113"/>
      <c r="I29" s="2" t="s">
        <v>90</v>
      </c>
      <c r="J29" s="16">
        <v>2</v>
      </c>
      <c r="K29" s="14">
        <v>24</v>
      </c>
      <c r="L29" s="2" t="s">
        <v>96</v>
      </c>
      <c r="M29" s="2" t="s">
        <v>75</v>
      </c>
      <c r="N29" s="17">
        <v>3</v>
      </c>
      <c r="O29" s="2">
        <v>0.45238095238095238</v>
      </c>
      <c r="P29" s="2">
        <v>0.66767676767676765</v>
      </c>
      <c r="Q29" s="2">
        <f t="shared" si="0"/>
        <v>0.21529581529581526</v>
      </c>
      <c r="S29" s="2">
        <v>0.45238095238095238</v>
      </c>
      <c r="T29" s="2">
        <v>0.66767676767676765</v>
      </c>
    </row>
    <row r="30" spans="1:23" x14ac:dyDescent="0.25">
      <c r="A30" s="14">
        <v>25</v>
      </c>
      <c r="B30" s="16">
        <v>2</v>
      </c>
      <c r="C30" s="207" t="s">
        <v>102</v>
      </c>
      <c r="D30" s="16" t="s">
        <v>75</v>
      </c>
      <c r="E30" s="16">
        <v>107</v>
      </c>
      <c r="F30" s="17">
        <v>2</v>
      </c>
      <c r="G30" s="113"/>
      <c r="I30" s="2" t="s">
        <v>90</v>
      </c>
      <c r="J30" s="16">
        <v>2</v>
      </c>
      <c r="K30" s="14">
        <v>25</v>
      </c>
      <c r="L30" s="2" t="s">
        <v>103</v>
      </c>
      <c r="M30" s="2" t="s">
        <v>61</v>
      </c>
      <c r="N30" s="17">
        <v>2</v>
      </c>
      <c r="O30" s="2">
        <v>0.52083333333333326</v>
      </c>
      <c r="P30" s="2">
        <v>0.7892940392940393</v>
      </c>
      <c r="Q30" s="2">
        <f t="shared" si="0"/>
        <v>0.26846070596070604</v>
      </c>
      <c r="S30" s="2">
        <v>0.52083333333333326</v>
      </c>
      <c r="T30" s="2">
        <v>0.7892940392940393</v>
      </c>
    </row>
    <row r="31" spans="1:23" x14ac:dyDescent="0.25">
      <c r="A31" s="14">
        <v>26</v>
      </c>
      <c r="B31" s="16">
        <v>2</v>
      </c>
      <c r="C31" s="207" t="s">
        <v>98</v>
      </c>
      <c r="D31" s="16" t="s">
        <v>61</v>
      </c>
      <c r="E31" s="16">
        <v>101</v>
      </c>
      <c r="F31" s="17">
        <v>3</v>
      </c>
      <c r="G31" s="113"/>
      <c r="I31" s="2" t="s">
        <v>90</v>
      </c>
      <c r="J31" s="16">
        <v>2</v>
      </c>
      <c r="K31" s="14">
        <v>26</v>
      </c>
      <c r="L31" s="2" t="s">
        <v>60</v>
      </c>
      <c r="M31" s="2" t="s">
        <v>61</v>
      </c>
      <c r="N31" s="17">
        <v>3</v>
      </c>
      <c r="O31" s="2">
        <v>0.4595238095238095</v>
      </c>
      <c r="P31" s="2">
        <v>0.67727272727272725</v>
      </c>
      <c r="Q31" s="2">
        <f t="shared" si="0"/>
        <v>0.21774891774891775</v>
      </c>
      <c r="S31" s="2">
        <v>0.4595238095238095</v>
      </c>
      <c r="T31" s="2">
        <v>0.67727272727272725</v>
      </c>
    </row>
    <row r="32" spans="1:23" x14ac:dyDescent="0.25">
      <c r="A32" s="14">
        <v>27</v>
      </c>
      <c r="B32" s="16">
        <v>2</v>
      </c>
      <c r="C32" s="207" t="s">
        <v>99</v>
      </c>
      <c r="D32" s="16" t="s">
        <v>61</v>
      </c>
      <c r="E32" s="16">
        <v>101</v>
      </c>
      <c r="F32" s="17">
        <v>3</v>
      </c>
      <c r="G32" s="113"/>
      <c r="I32" s="2" t="s">
        <v>90</v>
      </c>
      <c r="J32" s="16">
        <v>2</v>
      </c>
      <c r="K32" s="14">
        <v>27</v>
      </c>
      <c r="L32" s="2" t="s">
        <v>101</v>
      </c>
      <c r="M32" s="2" t="s">
        <v>61</v>
      </c>
      <c r="N32" s="17">
        <v>3</v>
      </c>
      <c r="O32" s="2">
        <v>0.5</v>
      </c>
      <c r="P32" s="2">
        <v>0.70833333333333337</v>
      </c>
      <c r="Q32" s="2">
        <f t="shared" si="0"/>
        <v>0.20833333333333337</v>
      </c>
      <c r="S32" s="2">
        <v>0.5</v>
      </c>
      <c r="T32" s="2">
        <v>0.70833333333333337</v>
      </c>
    </row>
    <row r="33" spans="1:20" x14ac:dyDescent="0.25">
      <c r="A33" s="14">
        <v>28</v>
      </c>
      <c r="B33" s="16">
        <v>2</v>
      </c>
      <c r="C33" s="207" t="s">
        <v>103</v>
      </c>
      <c r="D33" s="16" t="s">
        <v>61</v>
      </c>
      <c r="E33" s="16">
        <v>99</v>
      </c>
      <c r="F33" s="17">
        <v>3</v>
      </c>
      <c r="G33" s="113"/>
      <c r="I33" s="2" t="s">
        <v>90</v>
      </c>
      <c r="J33" s="16">
        <v>2</v>
      </c>
      <c r="K33" s="14">
        <v>28</v>
      </c>
      <c r="L33" s="2" t="s">
        <v>93</v>
      </c>
      <c r="M33" s="2" t="s">
        <v>75</v>
      </c>
      <c r="N33" s="17">
        <v>1</v>
      </c>
      <c r="O33" s="2">
        <v>0.62896825396825395</v>
      </c>
      <c r="P33" s="2">
        <v>0.91999389499389495</v>
      </c>
      <c r="Q33" s="2">
        <f t="shared" si="0"/>
        <v>0.29102564102564099</v>
      </c>
      <c r="S33" s="2">
        <v>0.62896825396825395</v>
      </c>
      <c r="T33" s="2">
        <v>0.91999389499389495</v>
      </c>
    </row>
    <row r="34" spans="1:20" x14ac:dyDescent="0.25">
      <c r="A34" s="14">
        <v>29</v>
      </c>
      <c r="B34" s="16">
        <v>2</v>
      </c>
      <c r="C34" s="207" t="s">
        <v>91</v>
      </c>
      <c r="D34" s="16" t="s">
        <v>75</v>
      </c>
      <c r="E34" s="16">
        <v>95</v>
      </c>
      <c r="F34" s="17">
        <v>3</v>
      </c>
      <c r="G34" s="113"/>
      <c r="I34" s="2" t="s">
        <v>90</v>
      </c>
      <c r="J34" s="16">
        <v>2</v>
      </c>
      <c r="K34" s="14">
        <v>29</v>
      </c>
      <c r="L34" s="2" t="s">
        <v>104</v>
      </c>
      <c r="M34" s="2" t="s">
        <v>61</v>
      </c>
      <c r="N34" s="17">
        <v>1</v>
      </c>
      <c r="O34" s="2">
        <v>0.57321428571428568</v>
      </c>
      <c r="P34" s="2">
        <v>0.86127946127946142</v>
      </c>
      <c r="Q34" s="2">
        <f t="shared" si="0"/>
        <v>0.28806517556517575</v>
      </c>
      <c r="S34" s="2">
        <v>0.57321428571428568</v>
      </c>
      <c r="T34" s="2">
        <v>0.86127946127946142</v>
      </c>
    </row>
    <row r="35" spans="1:20" ht="15.75" thickBot="1" x14ac:dyDescent="0.3">
      <c r="A35" s="20">
        <v>30</v>
      </c>
      <c r="B35" s="22">
        <v>2</v>
      </c>
      <c r="C35" s="210" t="s">
        <v>92</v>
      </c>
      <c r="D35" s="22" t="s">
        <v>75</v>
      </c>
      <c r="E35" s="22">
        <v>91</v>
      </c>
      <c r="F35" s="23">
        <v>3</v>
      </c>
      <c r="G35" s="113"/>
      <c r="I35" s="2" t="s">
        <v>90</v>
      </c>
      <c r="J35" s="22">
        <v>2</v>
      </c>
      <c r="K35" s="20">
        <v>30</v>
      </c>
      <c r="L35" s="2" t="s">
        <v>102</v>
      </c>
      <c r="M35" s="2" t="s">
        <v>75</v>
      </c>
      <c r="N35" s="23">
        <v>2</v>
      </c>
      <c r="O35" s="2">
        <v>0.53968253968253976</v>
      </c>
      <c r="P35" s="2">
        <v>0.7986855736855738</v>
      </c>
      <c r="Q35" s="2">
        <f t="shared" si="0"/>
        <v>0.25900303400303404</v>
      </c>
      <c r="S35" s="2">
        <v>0.53968253968253976</v>
      </c>
      <c r="T35" s="2">
        <v>0.7986855736855738</v>
      </c>
    </row>
    <row r="36" spans="1:20" x14ac:dyDescent="0.25">
      <c r="A36" s="115"/>
      <c r="B36" s="115"/>
      <c r="C36" s="13"/>
      <c r="D36" s="115"/>
      <c r="E36" s="115"/>
      <c r="F36" s="115"/>
      <c r="G36" s="113"/>
    </row>
    <row r="37" spans="1:20" x14ac:dyDescent="0.25">
      <c r="A37" s="113"/>
      <c r="B37" s="113" t="s">
        <v>105</v>
      </c>
      <c r="C37" s="113">
        <f>AVERAGE(E6:E35)</f>
        <v>119.1</v>
      </c>
      <c r="D37" s="113"/>
      <c r="E37" s="113"/>
    </row>
    <row r="38" spans="1:20" x14ac:dyDescent="0.25">
      <c r="A38" s="113"/>
      <c r="B38" s="113" t="s">
        <v>106</v>
      </c>
      <c r="C38" s="239">
        <f>STDEV(E6:E35)</f>
        <v>17.767366443703128</v>
      </c>
      <c r="D38" s="113"/>
      <c r="E38" s="113"/>
    </row>
    <row r="39" spans="1:20" x14ac:dyDescent="0.25">
      <c r="A39" s="113" t="s">
        <v>107</v>
      </c>
      <c r="B39" s="113" t="s">
        <v>108</v>
      </c>
      <c r="C39" s="113" t="s">
        <v>109</v>
      </c>
      <c r="D39" s="239">
        <f>C38+C37</f>
        <v>136.86736644370313</v>
      </c>
      <c r="E39" s="113"/>
    </row>
    <row r="40" spans="1:20" x14ac:dyDescent="0.25">
      <c r="A40" s="113" t="s">
        <v>110</v>
      </c>
      <c r="B40" s="113" t="s">
        <v>108</v>
      </c>
      <c r="C40" s="113">
        <v>101.34</v>
      </c>
      <c r="D40" s="113" t="s">
        <v>34</v>
      </c>
      <c r="E40" s="113">
        <v>136.86000000000001</v>
      </c>
    </row>
    <row r="41" spans="1:20" x14ac:dyDescent="0.25">
      <c r="A41" s="113" t="s">
        <v>111</v>
      </c>
      <c r="B41" s="113" t="s">
        <v>108</v>
      </c>
      <c r="C41" s="113" t="s">
        <v>112</v>
      </c>
      <c r="D41" s="239">
        <f>C37-C38</f>
        <v>101.33263355629687</v>
      </c>
      <c r="E41" s="113"/>
    </row>
  </sheetData>
  <pageMargins left="1.1023622047244095" right="0.31496062992125984" top="0.74803149606299213" bottom="0.74803149606299213" header="0.31496062992125984" footer="0.31496062992125984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84"/>
  <sheetViews>
    <sheetView topLeftCell="A79" workbookViewId="0">
      <selection sqref="A1:L84"/>
    </sheetView>
  </sheetViews>
  <sheetFormatPr defaultRowHeight="15" x14ac:dyDescent="0.25"/>
  <cols>
    <col min="1" max="1" width="5.42578125" style="139" customWidth="1"/>
    <col min="2" max="2" width="22.42578125" style="139" customWidth="1"/>
    <col min="3" max="4" width="5.140625" style="214" customWidth="1"/>
    <col min="5" max="5" width="6.7109375" style="215" customWidth="1"/>
    <col min="6" max="7" width="4" style="214" customWidth="1"/>
    <col min="8" max="8" width="6.7109375" style="215" customWidth="1"/>
    <col min="9" max="10" width="5.140625" style="214" customWidth="1"/>
    <col min="11" max="11" width="7" style="215" customWidth="1"/>
    <col min="12" max="12" width="9.140625" style="216"/>
    <col min="13" max="15" width="9.140625" style="213" hidden="1" customWidth="1"/>
    <col min="16" max="18" width="7.42578125" style="213" hidden="1" customWidth="1"/>
    <col min="19" max="20" width="7.42578125" style="139" hidden="1" customWidth="1"/>
    <col min="21" max="21" width="7.42578125" style="214" hidden="1" customWidth="1"/>
    <col min="22" max="29" width="0" style="214" hidden="1" customWidth="1"/>
    <col min="30" max="30" width="0" style="216" hidden="1" customWidth="1"/>
    <col min="31" max="32" width="0" style="213" hidden="1" customWidth="1"/>
    <col min="33" max="34" width="0" style="217" hidden="1" customWidth="1"/>
    <col min="35" max="38" width="0" style="213" hidden="1" customWidth="1"/>
    <col min="39" max="39" width="5.28515625" style="213" customWidth="1"/>
    <col min="40" max="40" width="8.28515625" style="213" hidden="1" customWidth="1"/>
    <col min="41" max="42" width="0" style="213" hidden="1" customWidth="1"/>
    <col min="43" max="44" width="4.140625" style="213" hidden="1" customWidth="1"/>
    <col min="45" max="45" width="0" style="213" hidden="1" customWidth="1"/>
    <col min="46" max="47" width="4.140625" style="213" hidden="1" customWidth="1"/>
    <col min="48" max="48" width="0" style="213" hidden="1" customWidth="1"/>
    <col min="49" max="50" width="4.140625" style="213" hidden="1" customWidth="1"/>
    <col min="51" max="51" width="9" style="213" hidden="1" customWidth="1"/>
    <col min="52" max="55" width="0" style="213" hidden="1" customWidth="1"/>
    <col min="56" max="56" width="2.42578125" style="213" hidden="1" customWidth="1"/>
    <col min="57" max="59" width="0" style="213" hidden="1" customWidth="1"/>
    <col min="60" max="60" width="5" style="213" hidden="1" customWidth="1"/>
    <col min="61" max="61" width="0" style="213" hidden="1" customWidth="1"/>
    <col min="62" max="63" width="4.85546875" style="213" hidden="1" customWidth="1"/>
    <col min="64" max="64" width="0" style="213" hidden="1" customWidth="1"/>
    <col min="65" max="66" width="6.5703125" style="213" hidden="1" customWidth="1"/>
    <col min="67" max="68" width="0" style="213" hidden="1" customWidth="1"/>
    <col min="69" max="70" width="4.28515625" style="213" hidden="1" customWidth="1"/>
    <col min="71" max="71" width="7.28515625" style="213" hidden="1" customWidth="1"/>
    <col min="72" max="73" width="0" style="213" hidden="1" customWidth="1"/>
    <col min="74" max="75" width="0" style="217" hidden="1" customWidth="1"/>
    <col min="76" max="80" width="0" style="213" hidden="1" customWidth="1"/>
    <col min="81" max="81" width="4.85546875" style="213" hidden="1" customWidth="1"/>
    <col min="82" max="82" width="8.140625" style="2" hidden="1" customWidth="1"/>
    <col min="83" max="83" width="0" style="2" hidden="1" customWidth="1"/>
    <col min="84" max="84" width="5" style="213" hidden="1" customWidth="1"/>
    <col min="85" max="85" width="5.42578125" style="139" hidden="1" customWidth="1"/>
    <col min="86" max="86" width="17" style="139" hidden="1" customWidth="1"/>
    <col min="87" max="88" width="6" style="214" hidden="1" customWidth="1"/>
    <col min="89" max="89" width="6" style="215" hidden="1" customWidth="1"/>
    <col min="90" max="91" width="6" style="214" hidden="1" customWidth="1"/>
    <col min="92" max="92" width="6" style="215" hidden="1" customWidth="1"/>
    <col min="93" max="94" width="6" style="214" hidden="1" customWidth="1"/>
    <col min="95" max="95" width="6" style="215" hidden="1" customWidth="1"/>
    <col min="96" max="96" width="0" style="216" hidden="1" customWidth="1"/>
    <col min="97" max="16384" width="9.140625" style="213"/>
  </cols>
  <sheetData>
    <row r="1" spans="1:96" x14ac:dyDescent="0.25">
      <c r="A1" s="2" t="s">
        <v>144</v>
      </c>
    </row>
    <row r="3" spans="1:96" x14ac:dyDescent="0.25">
      <c r="A3" s="138" t="s">
        <v>115</v>
      </c>
      <c r="CD3" s="139"/>
      <c r="CG3" s="138" t="s">
        <v>115</v>
      </c>
    </row>
    <row r="4" spans="1:96" x14ac:dyDescent="0.25">
      <c r="CD4" s="139"/>
    </row>
    <row r="5" spans="1:96" s="214" customFormat="1" x14ac:dyDescent="0.25">
      <c r="A5" s="381" t="s">
        <v>116</v>
      </c>
      <c r="B5" s="381"/>
      <c r="E5" s="215"/>
      <c r="H5" s="215"/>
      <c r="K5" s="215"/>
      <c r="L5" s="216"/>
      <c r="AP5" s="214" t="s">
        <v>116</v>
      </c>
      <c r="BF5" s="214" t="s">
        <v>117</v>
      </c>
      <c r="BV5" s="216"/>
      <c r="BW5" s="216"/>
      <c r="CD5" s="142" t="s">
        <v>63</v>
      </c>
      <c r="CE5" s="2"/>
      <c r="CF5" s="213"/>
      <c r="CG5" s="381" t="s">
        <v>116</v>
      </c>
      <c r="CH5" s="381"/>
      <c r="CK5" s="215"/>
      <c r="CN5" s="215"/>
      <c r="CQ5" s="215"/>
      <c r="CR5" s="216"/>
    </row>
    <row r="6" spans="1:96" s="221" customFormat="1" ht="42.75" customHeight="1" x14ac:dyDescent="0.25">
      <c r="A6" s="382" t="s">
        <v>23</v>
      </c>
      <c r="B6" s="382" t="s">
        <v>63</v>
      </c>
      <c r="C6" s="383" t="s">
        <v>118</v>
      </c>
      <c r="D6" s="384"/>
      <c r="E6" s="385"/>
      <c r="F6" s="383" t="s">
        <v>119</v>
      </c>
      <c r="G6" s="384"/>
      <c r="H6" s="385"/>
      <c r="I6" s="383" t="s">
        <v>120</v>
      </c>
      <c r="J6" s="384"/>
      <c r="K6" s="385"/>
      <c r="L6" s="386" t="s">
        <v>121</v>
      </c>
      <c r="AP6" s="221" t="s">
        <v>23</v>
      </c>
      <c r="AQ6" s="221" t="s">
        <v>118</v>
      </c>
      <c r="AT6" s="221" t="s">
        <v>119</v>
      </c>
      <c r="AW6" s="221" t="s">
        <v>120</v>
      </c>
      <c r="AZ6" s="221" t="s">
        <v>121</v>
      </c>
      <c r="BF6" s="221" t="s">
        <v>23</v>
      </c>
      <c r="BG6" s="221" t="s">
        <v>118</v>
      </c>
      <c r="BJ6" s="221" t="s">
        <v>119</v>
      </c>
      <c r="BM6" s="221" t="s">
        <v>120</v>
      </c>
      <c r="BP6" s="221" t="s">
        <v>122</v>
      </c>
      <c r="BS6" s="221" t="s">
        <v>68</v>
      </c>
      <c r="BT6" s="221" t="s">
        <v>123</v>
      </c>
      <c r="BV6" s="229" t="s">
        <v>124</v>
      </c>
      <c r="BW6" s="229" t="s">
        <v>125</v>
      </c>
      <c r="BX6" s="221" t="s">
        <v>126</v>
      </c>
      <c r="BY6" s="221" t="s">
        <v>68</v>
      </c>
      <c r="BZ6" s="221" t="s">
        <v>127</v>
      </c>
      <c r="CA6" s="221" t="s">
        <v>128</v>
      </c>
      <c r="CB6" s="221" t="s">
        <v>129</v>
      </c>
      <c r="CD6" s="2"/>
      <c r="CE6" s="2"/>
      <c r="CF6" s="213"/>
      <c r="CG6" s="382" t="s">
        <v>23</v>
      </c>
      <c r="CH6" s="382" t="s">
        <v>63</v>
      </c>
      <c r="CI6" s="383" t="s">
        <v>118</v>
      </c>
      <c r="CJ6" s="384"/>
      <c r="CK6" s="385"/>
      <c r="CL6" s="383" t="s">
        <v>119</v>
      </c>
      <c r="CM6" s="384"/>
      <c r="CN6" s="385"/>
      <c r="CO6" s="383" t="s">
        <v>120</v>
      </c>
      <c r="CP6" s="384"/>
      <c r="CQ6" s="385"/>
      <c r="CR6" s="386" t="s">
        <v>121</v>
      </c>
    </row>
    <row r="7" spans="1:96" s="218" customFormat="1" x14ac:dyDescent="0.25">
      <c r="A7" s="382"/>
      <c r="B7" s="382"/>
      <c r="C7" s="32" t="s">
        <v>130</v>
      </c>
      <c r="D7" s="32" t="s">
        <v>131</v>
      </c>
      <c r="E7" s="222" t="s">
        <v>132</v>
      </c>
      <c r="F7" s="32" t="s">
        <v>133</v>
      </c>
      <c r="G7" s="32" t="s">
        <v>134</v>
      </c>
      <c r="H7" s="222" t="s">
        <v>135</v>
      </c>
      <c r="I7" s="32" t="s">
        <v>130</v>
      </c>
      <c r="J7" s="32" t="s">
        <v>131</v>
      </c>
      <c r="K7" s="222" t="s">
        <v>136</v>
      </c>
      <c r="L7" s="387"/>
      <c r="O7" s="218" t="s">
        <v>68</v>
      </c>
      <c r="AQ7" s="218" t="s">
        <v>130</v>
      </c>
      <c r="AR7" s="218" t="s">
        <v>131</v>
      </c>
      <c r="AS7" s="218" t="s">
        <v>132</v>
      </c>
      <c r="AT7" s="218" t="s">
        <v>133</v>
      </c>
      <c r="AU7" s="218" t="s">
        <v>134</v>
      </c>
      <c r="AV7" s="218" t="s">
        <v>135</v>
      </c>
      <c r="AW7" s="218" t="s">
        <v>130</v>
      </c>
      <c r="AX7" s="218" t="s">
        <v>131</v>
      </c>
      <c r="AY7" s="218" t="s">
        <v>136</v>
      </c>
      <c r="BC7" s="218" t="s">
        <v>68</v>
      </c>
      <c r="BG7" s="218" t="s">
        <v>130</v>
      </c>
      <c r="BH7" s="218" t="s">
        <v>131</v>
      </c>
      <c r="BI7" s="218" t="s">
        <v>132</v>
      </c>
      <c r="BJ7" s="218" t="s">
        <v>133</v>
      </c>
      <c r="BK7" s="218" t="s">
        <v>134</v>
      </c>
      <c r="BL7" s="218" t="s">
        <v>135</v>
      </c>
      <c r="BM7" s="218" t="s">
        <v>130</v>
      </c>
      <c r="BN7" s="218" t="s">
        <v>131</v>
      </c>
      <c r="BO7" s="218" t="s">
        <v>136</v>
      </c>
      <c r="BV7" s="230"/>
      <c r="BW7" s="230"/>
      <c r="CD7" s="2"/>
      <c r="CE7" s="2"/>
      <c r="CF7" s="213"/>
      <c r="CG7" s="382"/>
      <c r="CH7" s="382"/>
      <c r="CI7" s="32" t="s">
        <v>130</v>
      </c>
      <c r="CJ7" s="32" t="s">
        <v>131</v>
      </c>
      <c r="CK7" s="222" t="s">
        <v>132</v>
      </c>
      <c r="CL7" s="32" t="s">
        <v>133</v>
      </c>
      <c r="CM7" s="32" t="s">
        <v>134</v>
      </c>
      <c r="CN7" s="222" t="s">
        <v>135</v>
      </c>
      <c r="CO7" s="32" t="s">
        <v>130</v>
      </c>
      <c r="CP7" s="32" t="s">
        <v>131</v>
      </c>
      <c r="CQ7" s="222" t="s">
        <v>136</v>
      </c>
      <c r="CR7" s="387"/>
    </row>
    <row r="8" spans="1:96" s="224" customFormat="1" x14ac:dyDescent="0.25">
      <c r="A8" s="144">
        <v>1</v>
      </c>
      <c r="B8" s="145" t="s">
        <v>74</v>
      </c>
      <c r="C8" s="32">
        <v>5</v>
      </c>
      <c r="D8" s="32">
        <v>6</v>
      </c>
      <c r="E8" s="222">
        <f t="shared" ref="E8:E20" si="0">C8/(C8+D8)</f>
        <v>0.45454545454545453</v>
      </c>
      <c r="F8" s="32">
        <v>5</v>
      </c>
      <c r="G8" s="32">
        <v>6</v>
      </c>
      <c r="H8" s="222">
        <f t="shared" ref="H8:H20" si="1">F8/(F8+G8)</f>
        <v>0.45454545454545453</v>
      </c>
      <c r="I8" s="32">
        <v>2</v>
      </c>
      <c r="J8" s="32">
        <v>5</v>
      </c>
      <c r="K8" s="222">
        <f t="shared" ref="K8:K20" si="2">I8/(I8+J8)</f>
        <v>0.2857142857142857</v>
      </c>
      <c r="L8" s="223">
        <f t="shared" ref="L8:L20" si="3">AVERAGE(E8,H8,K8)</f>
        <v>0.39826839826839827</v>
      </c>
      <c r="M8" s="224">
        <v>10</v>
      </c>
      <c r="N8" s="224">
        <f>RANK(L8,$L$8:$L$22,0)</f>
        <v>10</v>
      </c>
      <c r="O8" s="218">
        <v>2</v>
      </c>
      <c r="AN8" s="224">
        <v>0.5</v>
      </c>
      <c r="AP8" s="233">
        <v>1</v>
      </c>
      <c r="AQ8" s="224">
        <v>4</v>
      </c>
      <c r="AR8" s="224">
        <v>4</v>
      </c>
      <c r="AS8" s="224">
        <f>AQ8/(AQ8+AR8)</f>
        <v>0.5</v>
      </c>
      <c r="AT8" s="224">
        <v>3</v>
      </c>
      <c r="AU8" s="224">
        <v>4</v>
      </c>
      <c r="AV8" s="224">
        <f>AT8/(AT8+AU8)</f>
        <v>0.42857142857142855</v>
      </c>
      <c r="AW8" s="224">
        <v>3</v>
      </c>
      <c r="AX8" s="224">
        <v>4</v>
      </c>
      <c r="AY8" s="224">
        <f>AW8/(AW8+AX8)</f>
        <v>0.42857142857142855</v>
      </c>
      <c r="AZ8" s="231">
        <f>AVERAGE(AS8,AV8,AY8)</f>
        <v>0.45238095238095238</v>
      </c>
      <c r="BA8" s="224">
        <v>10</v>
      </c>
      <c r="BB8" s="224">
        <f t="shared" ref="BB8:BB22" si="4">RANK(AZ8,$AZ$8:$AZ$22,0)</f>
        <v>10</v>
      </c>
      <c r="BC8" s="224">
        <v>2</v>
      </c>
      <c r="BF8" s="233">
        <v>1</v>
      </c>
      <c r="BG8" s="224">
        <v>5</v>
      </c>
      <c r="BH8" s="224">
        <v>3</v>
      </c>
      <c r="BI8" s="224">
        <f>BG8/(BG8+BH8)</f>
        <v>0.625</v>
      </c>
      <c r="BJ8" s="224">
        <v>2</v>
      </c>
      <c r="BK8" s="224">
        <v>3</v>
      </c>
      <c r="BL8" s="224">
        <f>BJ8/(BJ8+BK8)</f>
        <v>0.4</v>
      </c>
      <c r="BM8" s="224">
        <v>2</v>
      </c>
      <c r="BN8" s="224">
        <v>5</v>
      </c>
      <c r="BO8" s="224">
        <f>BM8/(BM8+BN8)</f>
        <v>0.2857142857142857</v>
      </c>
      <c r="BP8" s="231">
        <f>AVERAGE(BI8,BL8,BO8)</f>
        <v>0.43690476190476185</v>
      </c>
      <c r="BQ8" s="224">
        <v>10</v>
      </c>
      <c r="BR8" s="224">
        <f t="shared" ref="BR8:BR22" si="5">RANK(BP8,$BP$8:$BP$22,0)</f>
        <v>11</v>
      </c>
      <c r="BS8" s="224">
        <v>2</v>
      </c>
      <c r="BT8" s="231">
        <f>AVERAGE(AZ8,BP8)</f>
        <v>0.44464285714285712</v>
      </c>
      <c r="BU8" s="231">
        <f>SUM(BT8:BT22)</f>
        <v>7.2835678210678214</v>
      </c>
      <c r="BV8" s="232">
        <f t="shared" ref="BV8:BV22" si="6">Q27</f>
        <v>0.37175324675324672</v>
      </c>
      <c r="BW8" s="232">
        <f>BT8</f>
        <v>0.44464285714285712</v>
      </c>
      <c r="BX8" s="231">
        <f>BW8-BV8</f>
        <v>7.2889610389610393E-2</v>
      </c>
      <c r="BY8" s="231">
        <v>2</v>
      </c>
      <c r="BZ8" s="224">
        <v>10</v>
      </c>
      <c r="CA8" s="224">
        <f t="shared" ref="CA8:CA22" si="7">RANK(BW8,$BW$8:$BW$22,0)</f>
        <v>10</v>
      </c>
      <c r="CB8" s="231">
        <f>SUM(BX8:BX22)</f>
        <v>1.1824883449883448</v>
      </c>
      <c r="CC8" s="224">
        <f t="shared" ref="CC8:CC22" si="8">RANK(BX8,$BX$8:$BX$22,0)</f>
        <v>8</v>
      </c>
      <c r="CD8" s="145" t="s">
        <v>74</v>
      </c>
      <c r="CE8" s="2">
        <v>2</v>
      </c>
      <c r="CF8" s="213"/>
      <c r="CG8" s="144">
        <v>1</v>
      </c>
      <c r="CH8" s="145" t="s">
        <v>74</v>
      </c>
      <c r="CI8" s="32">
        <v>5</v>
      </c>
      <c r="CJ8" s="32">
        <v>6</v>
      </c>
      <c r="CK8" s="222">
        <f t="shared" ref="CK8:CK20" si="9">CI8/(CI8+CJ8)</f>
        <v>0.45454545454545453</v>
      </c>
      <c r="CL8" s="32">
        <v>5</v>
      </c>
      <c r="CM8" s="32">
        <v>6</v>
      </c>
      <c r="CN8" s="222">
        <f t="shared" ref="CN8:CN20" si="10">CL8/(CL8+CM8)</f>
        <v>0.45454545454545453</v>
      </c>
      <c r="CO8" s="32">
        <v>2</v>
      </c>
      <c r="CP8" s="32">
        <v>5</v>
      </c>
      <c r="CQ8" s="222">
        <f t="shared" ref="CQ8:CQ20" si="11">CO8/(CO8+CP8)</f>
        <v>0.2857142857142857</v>
      </c>
      <c r="CR8" s="223">
        <f t="shared" ref="CR8:CR20" si="12">AVERAGE(CK8,CN8,CQ8)</f>
        <v>0.39826839826839827</v>
      </c>
    </row>
    <row r="9" spans="1:96" s="224" customFormat="1" x14ac:dyDescent="0.25">
      <c r="A9" s="144">
        <v>2</v>
      </c>
      <c r="B9" s="145" t="s">
        <v>77</v>
      </c>
      <c r="C9" s="32">
        <v>5</v>
      </c>
      <c r="D9" s="32">
        <v>6</v>
      </c>
      <c r="E9" s="222">
        <f t="shared" si="0"/>
        <v>0.45454545454545453</v>
      </c>
      <c r="F9" s="32">
        <v>3</v>
      </c>
      <c r="G9" s="32">
        <v>4</v>
      </c>
      <c r="H9" s="222">
        <f t="shared" si="1"/>
        <v>0.42857142857142855</v>
      </c>
      <c r="I9" s="32">
        <v>4</v>
      </c>
      <c r="J9" s="32">
        <v>5</v>
      </c>
      <c r="K9" s="222">
        <f t="shared" si="2"/>
        <v>0.44444444444444442</v>
      </c>
      <c r="L9" s="223">
        <f t="shared" si="3"/>
        <v>0.44252044252044254</v>
      </c>
      <c r="M9" s="224">
        <v>3</v>
      </c>
      <c r="N9" s="224">
        <f t="shared" ref="N9:N22" si="13">RANK(L9,$L$8:$L$22,0)</f>
        <v>6</v>
      </c>
      <c r="O9" s="218">
        <v>1</v>
      </c>
      <c r="AN9" s="224">
        <v>0.48381248381248382</v>
      </c>
      <c r="AP9" s="233">
        <v>2</v>
      </c>
      <c r="AQ9" s="224">
        <v>5</v>
      </c>
      <c r="AR9" s="224">
        <v>3</v>
      </c>
      <c r="AS9" s="224">
        <f t="shared" ref="AS9:AS22" si="14">AQ9/(AQ9+AR9)</f>
        <v>0.625</v>
      </c>
      <c r="AT9" s="224">
        <v>5</v>
      </c>
      <c r="AU9" s="224">
        <v>3</v>
      </c>
      <c r="AV9" s="224">
        <f t="shared" ref="AV9:AV22" si="15">AT9/(AT9+AU9)</f>
        <v>0.625</v>
      </c>
      <c r="AW9" s="224">
        <v>3</v>
      </c>
      <c r="AX9" s="224">
        <v>3</v>
      </c>
      <c r="AY9" s="224">
        <f t="shared" ref="AY9:AY22" si="16">AW9/(AW9+AX9)</f>
        <v>0.5</v>
      </c>
      <c r="AZ9" s="231">
        <f t="shared" ref="AZ9:AZ22" si="17">AVERAGE(AS9,AV9,AY9)</f>
        <v>0.58333333333333337</v>
      </c>
      <c r="BA9" s="224">
        <v>3</v>
      </c>
      <c r="BB9" s="224">
        <f t="shared" si="4"/>
        <v>3</v>
      </c>
      <c r="BC9" s="224">
        <v>1</v>
      </c>
      <c r="BF9" s="233">
        <v>2</v>
      </c>
      <c r="BG9" s="224">
        <v>4</v>
      </c>
      <c r="BH9" s="224">
        <v>4</v>
      </c>
      <c r="BI9" s="224">
        <f t="shared" ref="BI9:BI22" si="18">BG9/(BG9+BH9)</f>
        <v>0.5</v>
      </c>
      <c r="BJ9" s="224">
        <v>6</v>
      </c>
      <c r="BK9" s="224">
        <v>4</v>
      </c>
      <c r="BL9" s="224">
        <f t="shared" ref="BL9:BL22" si="19">BJ9/(BJ9+BK9)</f>
        <v>0.6</v>
      </c>
      <c r="BM9" s="224">
        <v>3</v>
      </c>
      <c r="BN9" s="224">
        <v>4</v>
      </c>
      <c r="BO9" s="224">
        <f t="shared" ref="BO9:BO22" si="20">BM9/(BM9+BN9)</f>
        <v>0.42857142857142855</v>
      </c>
      <c r="BP9" s="231">
        <f t="shared" ref="BP9:BP22" si="21">AVERAGE(BI9,BL9,BO9)</f>
        <v>0.5095238095238096</v>
      </c>
      <c r="BQ9" s="224">
        <v>3</v>
      </c>
      <c r="BR9" s="224">
        <f t="shared" si="5"/>
        <v>6</v>
      </c>
      <c r="BS9" s="224">
        <v>1</v>
      </c>
      <c r="BT9" s="231">
        <f t="shared" ref="BT9:BT22" si="22">AVERAGE(AZ9,BP9)</f>
        <v>0.54642857142857149</v>
      </c>
      <c r="BU9" s="224">
        <f>STDEV(BT8:BT22)</f>
        <v>6.9129422256612935E-2</v>
      </c>
      <c r="BV9" s="232">
        <f t="shared" si="6"/>
        <v>0.4362785362785363</v>
      </c>
      <c r="BW9" s="232">
        <f t="shared" ref="BW9:BW22" si="23">BT9</f>
        <v>0.54642857142857149</v>
      </c>
      <c r="BX9" s="231">
        <f t="shared" ref="BX9:BX22" si="24">BW9-BV9</f>
        <v>0.11015003515003519</v>
      </c>
      <c r="BY9" s="231">
        <v>1</v>
      </c>
      <c r="BZ9" s="224">
        <v>3</v>
      </c>
      <c r="CA9" s="224">
        <f t="shared" si="7"/>
        <v>3</v>
      </c>
      <c r="CC9" s="224">
        <f t="shared" si="8"/>
        <v>3</v>
      </c>
      <c r="CD9" s="145" t="s">
        <v>77</v>
      </c>
      <c r="CE9" s="2">
        <v>2</v>
      </c>
      <c r="CF9" s="213"/>
      <c r="CG9" s="144">
        <v>2</v>
      </c>
      <c r="CH9" s="145" t="s">
        <v>77</v>
      </c>
      <c r="CI9" s="32">
        <v>5</v>
      </c>
      <c r="CJ9" s="32">
        <v>6</v>
      </c>
      <c r="CK9" s="222">
        <f t="shared" si="9"/>
        <v>0.45454545454545453</v>
      </c>
      <c r="CL9" s="32">
        <v>3</v>
      </c>
      <c r="CM9" s="32">
        <v>4</v>
      </c>
      <c r="CN9" s="222">
        <f t="shared" si="10"/>
        <v>0.42857142857142855</v>
      </c>
      <c r="CO9" s="32">
        <v>4</v>
      </c>
      <c r="CP9" s="32">
        <v>5</v>
      </c>
      <c r="CQ9" s="222">
        <f t="shared" si="11"/>
        <v>0.44444444444444442</v>
      </c>
      <c r="CR9" s="223">
        <f t="shared" si="12"/>
        <v>0.44252044252044254</v>
      </c>
    </row>
    <row r="10" spans="1:96" s="224" customFormat="1" x14ac:dyDescent="0.25">
      <c r="A10" s="144">
        <v>3</v>
      </c>
      <c r="B10" s="145" t="s">
        <v>78</v>
      </c>
      <c r="C10" s="32">
        <v>6</v>
      </c>
      <c r="D10" s="32">
        <v>5</v>
      </c>
      <c r="E10" s="222">
        <f t="shared" si="0"/>
        <v>0.54545454545454541</v>
      </c>
      <c r="F10" s="32">
        <v>6</v>
      </c>
      <c r="G10" s="32">
        <v>7</v>
      </c>
      <c r="H10" s="222">
        <f t="shared" si="1"/>
        <v>0.46153846153846156</v>
      </c>
      <c r="I10" s="32">
        <v>4</v>
      </c>
      <c r="J10" s="32">
        <v>5</v>
      </c>
      <c r="K10" s="222">
        <f t="shared" si="2"/>
        <v>0.44444444444444442</v>
      </c>
      <c r="L10" s="223">
        <f t="shared" si="3"/>
        <v>0.48381248381248382</v>
      </c>
      <c r="M10" s="224">
        <v>1</v>
      </c>
      <c r="N10" s="224">
        <f t="shared" si="13"/>
        <v>2</v>
      </c>
      <c r="O10" s="218">
        <v>1</v>
      </c>
      <c r="AN10" s="224">
        <v>0.46969696969696972</v>
      </c>
      <c r="AP10" s="233">
        <v>3</v>
      </c>
      <c r="AQ10" s="224">
        <v>6</v>
      </c>
      <c r="AR10" s="224">
        <v>3</v>
      </c>
      <c r="AS10" s="224">
        <f t="shared" si="14"/>
        <v>0.66666666666666663</v>
      </c>
      <c r="AT10" s="224">
        <v>6</v>
      </c>
      <c r="AU10" s="224">
        <v>4</v>
      </c>
      <c r="AV10" s="224">
        <f t="shared" si="15"/>
        <v>0.6</v>
      </c>
      <c r="AW10" s="224">
        <v>4</v>
      </c>
      <c r="AX10" s="224">
        <v>4</v>
      </c>
      <c r="AY10" s="224">
        <f t="shared" si="16"/>
        <v>0.5</v>
      </c>
      <c r="AZ10" s="231">
        <f t="shared" si="17"/>
        <v>0.58888888888888891</v>
      </c>
      <c r="BA10" s="224">
        <v>1</v>
      </c>
      <c r="BB10" s="224">
        <f t="shared" si="4"/>
        <v>2</v>
      </c>
      <c r="BC10" s="224">
        <v>1</v>
      </c>
      <c r="BF10" s="233">
        <v>3</v>
      </c>
      <c r="BG10" s="224">
        <v>6</v>
      </c>
      <c r="BH10" s="224">
        <v>4</v>
      </c>
      <c r="BI10" s="224">
        <f t="shared" si="18"/>
        <v>0.6</v>
      </c>
      <c r="BJ10" s="224">
        <v>4</v>
      </c>
      <c r="BK10" s="224">
        <v>2</v>
      </c>
      <c r="BL10" s="224">
        <f t="shared" si="19"/>
        <v>0.66666666666666663</v>
      </c>
      <c r="BM10" s="224">
        <v>5</v>
      </c>
      <c r="BN10" s="224">
        <v>4</v>
      </c>
      <c r="BO10" s="224">
        <f t="shared" si="20"/>
        <v>0.55555555555555558</v>
      </c>
      <c r="BP10" s="231">
        <f t="shared" si="21"/>
        <v>0.6074074074074074</v>
      </c>
      <c r="BQ10" s="224">
        <v>1</v>
      </c>
      <c r="BR10" s="224">
        <f t="shared" si="5"/>
        <v>1</v>
      </c>
      <c r="BS10" s="224">
        <v>1</v>
      </c>
      <c r="BT10" s="231">
        <f t="shared" si="22"/>
        <v>0.5981481481481481</v>
      </c>
      <c r="BU10" s="231">
        <f>MAX(BT8:BT22)</f>
        <v>0.5981481481481481</v>
      </c>
      <c r="BV10" s="232">
        <f t="shared" si="6"/>
        <v>0.49190624190624188</v>
      </c>
      <c r="BW10" s="232">
        <f t="shared" si="23"/>
        <v>0.5981481481481481</v>
      </c>
      <c r="BX10" s="231">
        <f t="shared" si="24"/>
        <v>0.10624190624190621</v>
      </c>
      <c r="BY10" s="231">
        <v>1</v>
      </c>
      <c r="BZ10" s="224">
        <v>1</v>
      </c>
      <c r="CA10" s="224">
        <f t="shared" si="7"/>
        <v>1</v>
      </c>
      <c r="CC10" s="224">
        <f t="shared" si="8"/>
        <v>4</v>
      </c>
      <c r="CD10" s="145" t="s">
        <v>78</v>
      </c>
      <c r="CE10" s="2">
        <v>1</v>
      </c>
      <c r="CF10" s="213"/>
      <c r="CG10" s="144">
        <v>3</v>
      </c>
      <c r="CH10" s="145" t="s">
        <v>78</v>
      </c>
      <c r="CI10" s="32">
        <v>6</v>
      </c>
      <c r="CJ10" s="32">
        <v>5</v>
      </c>
      <c r="CK10" s="222">
        <f t="shared" si="9"/>
        <v>0.54545454545454541</v>
      </c>
      <c r="CL10" s="32">
        <v>6</v>
      </c>
      <c r="CM10" s="32">
        <v>7</v>
      </c>
      <c r="CN10" s="222">
        <f t="shared" si="10"/>
        <v>0.46153846153846156</v>
      </c>
      <c r="CO10" s="32">
        <v>4</v>
      </c>
      <c r="CP10" s="32">
        <v>5</v>
      </c>
      <c r="CQ10" s="222">
        <f t="shared" si="11"/>
        <v>0.44444444444444442</v>
      </c>
      <c r="CR10" s="223">
        <f t="shared" si="12"/>
        <v>0.48381248381248382</v>
      </c>
    </row>
    <row r="11" spans="1:96" s="224" customFormat="1" x14ac:dyDescent="0.25">
      <c r="A11" s="144">
        <v>4</v>
      </c>
      <c r="B11" s="145" t="s">
        <v>80</v>
      </c>
      <c r="C11" s="32">
        <v>4</v>
      </c>
      <c r="D11" s="32">
        <v>7</v>
      </c>
      <c r="E11" s="222">
        <f t="shared" si="0"/>
        <v>0.36363636363636365</v>
      </c>
      <c r="F11" s="32">
        <v>3</v>
      </c>
      <c r="G11" s="32">
        <v>4</v>
      </c>
      <c r="H11" s="222">
        <f t="shared" si="1"/>
        <v>0.42857142857142855</v>
      </c>
      <c r="I11" s="32">
        <v>3</v>
      </c>
      <c r="J11" s="32">
        <v>5</v>
      </c>
      <c r="K11" s="222">
        <f t="shared" si="2"/>
        <v>0.375</v>
      </c>
      <c r="L11" s="223">
        <f t="shared" si="3"/>
        <v>0.38906926406926406</v>
      </c>
      <c r="M11" s="224">
        <v>15</v>
      </c>
      <c r="N11" s="224">
        <f t="shared" si="13"/>
        <v>12</v>
      </c>
      <c r="O11" s="218">
        <v>3</v>
      </c>
      <c r="AN11" s="224">
        <v>0.46103896103896108</v>
      </c>
      <c r="AP11" s="233">
        <v>4</v>
      </c>
      <c r="AQ11" s="224">
        <v>4</v>
      </c>
      <c r="AR11" s="224">
        <v>4</v>
      </c>
      <c r="AS11" s="224">
        <f t="shared" si="14"/>
        <v>0.5</v>
      </c>
      <c r="AT11" s="224">
        <v>3</v>
      </c>
      <c r="AU11" s="224">
        <v>4</v>
      </c>
      <c r="AV11" s="224">
        <f t="shared" si="15"/>
        <v>0.42857142857142855</v>
      </c>
      <c r="AW11" s="224">
        <v>2</v>
      </c>
      <c r="AX11" s="224">
        <v>5</v>
      </c>
      <c r="AY11" s="224">
        <f t="shared" si="16"/>
        <v>0.2857142857142857</v>
      </c>
      <c r="AZ11" s="231">
        <f t="shared" si="17"/>
        <v>0.40476190476190482</v>
      </c>
      <c r="BA11" s="224">
        <v>15</v>
      </c>
      <c r="BB11" s="224">
        <f t="shared" si="4"/>
        <v>14</v>
      </c>
      <c r="BC11" s="224">
        <v>3</v>
      </c>
      <c r="BF11" s="233">
        <v>4</v>
      </c>
      <c r="BG11" s="224">
        <v>3</v>
      </c>
      <c r="BH11" s="224">
        <v>4</v>
      </c>
      <c r="BI11" s="224">
        <f t="shared" si="18"/>
        <v>0.42857142857142855</v>
      </c>
      <c r="BJ11" s="224">
        <v>3</v>
      </c>
      <c r="BK11" s="224">
        <v>4</v>
      </c>
      <c r="BL11" s="224">
        <f t="shared" si="19"/>
        <v>0.42857142857142855</v>
      </c>
      <c r="BM11" s="224">
        <v>2</v>
      </c>
      <c r="BN11" s="224">
        <v>5</v>
      </c>
      <c r="BO11" s="224">
        <f t="shared" si="20"/>
        <v>0.2857142857142857</v>
      </c>
      <c r="BP11" s="231">
        <f t="shared" si="21"/>
        <v>0.38095238095238093</v>
      </c>
      <c r="BQ11" s="224">
        <v>15</v>
      </c>
      <c r="BR11" s="224">
        <f t="shared" si="5"/>
        <v>15</v>
      </c>
      <c r="BS11" s="224">
        <v>3</v>
      </c>
      <c r="BT11" s="231">
        <f t="shared" si="22"/>
        <v>0.3928571428571429</v>
      </c>
      <c r="BU11" s="231">
        <f>MIN(BT8:BT22)</f>
        <v>0.38062169312169314</v>
      </c>
      <c r="BV11" s="232">
        <f t="shared" si="6"/>
        <v>0.34770923520923519</v>
      </c>
      <c r="BW11" s="232">
        <f t="shared" si="23"/>
        <v>0.3928571428571429</v>
      </c>
      <c r="BX11" s="231">
        <f t="shared" si="24"/>
        <v>4.5147907647907715E-2</v>
      </c>
      <c r="BY11" s="231">
        <v>3</v>
      </c>
      <c r="BZ11" s="224">
        <v>15</v>
      </c>
      <c r="CA11" s="224">
        <f t="shared" si="7"/>
        <v>14</v>
      </c>
      <c r="CC11" s="224">
        <f t="shared" si="8"/>
        <v>11</v>
      </c>
      <c r="CD11" s="145" t="s">
        <v>80</v>
      </c>
      <c r="CE11" s="2">
        <v>3</v>
      </c>
      <c r="CF11" s="213"/>
      <c r="CG11" s="144">
        <v>4</v>
      </c>
      <c r="CH11" s="145" t="s">
        <v>80</v>
      </c>
      <c r="CI11" s="32">
        <v>4</v>
      </c>
      <c r="CJ11" s="32">
        <v>7</v>
      </c>
      <c r="CK11" s="222">
        <f t="shared" si="9"/>
        <v>0.36363636363636365</v>
      </c>
      <c r="CL11" s="32">
        <v>3</v>
      </c>
      <c r="CM11" s="32">
        <v>4</v>
      </c>
      <c r="CN11" s="222">
        <f t="shared" si="10"/>
        <v>0.42857142857142855</v>
      </c>
      <c r="CO11" s="32">
        <v>3</v>
      </c>
      <c r="CP11" s="32">
        <v>5</v>
      </c>
      <c r="CQ11" s="222">
        <f t="shared" si="11"/>
        <v>0.375</v>
      </c>
      <c r="CR11" s="235">
        <f t="shared" si="12"/>
        <v>0.38906926406926406</v>
      </c>
    </row>
    <row r="12" spans="1:96" s="224" customFormat="1" x14ac:dyDescent="0.25">
      <c r="A12" s="144">
        <v>5</v>
      </c>
      <c r="B12" s="145" t="s">
        <v>81</v>
      </c>
      <c r="C12" s="32">
        <v>6</v>
      </c>
      <c r="D12" s="32">
        <v>7</v>
      </c>
      <c r="E12" s="222">
        <f t="shared" si="0"/>
        <v>0.46153846153846156</v>
      </c>
      <c r="F12" s="32">
        <v>4</v>
      </c>
      <c r="G12" s="32">
        <v>5</v>
      </c>
      <c r="H12" s="222">
        <f t="shared" si="1"/>
        <v>0.44444444444444442</v>
      </c>
      <c r="I12" s="32">
        <v>4</v>
      </c>
      <c r="J12" s="32">
        <v>5</v>
      </c>
      <c r="K12" s="222">
        <f t="shared" si="2"/>
        <v>0.44444444444444442</v>
      </c>
      <c r="L12" s="223">
        <f t="shared" si="3"/>
        <v>0.45014245014245019</v>
      </c>
      <c r="M12" s="224">
        <v>12</v>
      </c>
      <c r="N12" s="224">
        <f t="shared" si="13"/>
        <v>5</v>
      </c>
      <c r="O12" s="218">
        <v>3</v>
      </c>
      <c r="AN12" s="224">
        <v>0.45014245014245019</v>
      </c>
      <c r="AP12" s="233">
        <v>5</v>
      </c>
      <c r="AQ12" s="224">
        <v>3</v>
      </c>
      <c r="AR12" s="224">
        <v>4</v>
      </c>
      <c r="AS12" s="224">
        <f t="shared" si="14"/>
        <v>0.42857142857142855</v>
      </c>
      <c r="AT12" s="224">
        <v>3</v>
      </c>
      <c r="AU12" s="224">
        <v>4</v>
      </c>
      <c r="AV12" s="224">
        <f t="shared" si="15"/>
        <v>0.42857142857142855</v>
      </c>
      <c r="AW12" s="224">
        <v>3</v>
      </c>
      <c r="AX12" s="224">
        <v>4</v>
      </c>
      <c r="AY12" s="224">
        <f t="shared" si="16"/>
        <v>0.42857142857142855</v>
      </c>
      <c r="AZ12" s="231">
        <f t="shared" si="17"/>
        <v>0.42857142857142855</v>
      </c>
      <c r="BA12" s="224">
        <v>12</v>
      </c>
      <c r="BB12" s="224">
        <f t="shared" si="4"/>
        <v>13</v>
      </c>
      <c r="BC12" s="224">
        <v>3</v>
      </c>
      <c r="BF12" s="233">
        <v>5</v>
      </c>
      <c r="BG12" s="224">
        <v>2</v>
      </c>
      <c r="BH12" s="224">
        <v>3</v>
      </c>
      <c r="BI12" s="224">
        <f t="shared" si="18"/>
        <v>0.4</v>
      </c>
      <c r="BJ12" s="224">
        <v>2</v>
      </c>
      <c r="BK12" s="224">
        <v>3</v>
      </c>
      <c r="BL12" s="224">
        <f t="shared" si="19"/>
        <v>0.4</v>
      </c>
      <c r="BM12" s="224">
        <v>3</v>
      </c>
      <c r="BN12" s="224">
        <v>5</v>
      </c>
      <c r="BO12" s="224">
        <f t="shared" si="20"/>
        <v>0.375</v>
      </c>
      <c r="BP12" s="231">
        <f t="shared" si="21"/>
        <v>0.39166666666666666</v>
      </c>
      <c r="BQ12" s="224">
        <v>12</v>
      </c>
      <c r="BR12" s="224">
        <f t="shared" si="5"/>
        <v>13</v>
      </c>
      <c r="BS12" s="224">
        <v>3</v>
      </c>
      <c r="BT12" s="231">
        <f t="shared" si="22"/>
        <v>0.41011904761904761</v>
      </c>
      <c r="BV12" s="232">
        <f t="shared" si="6"/>
        <v>0.37685693935693937</v>
      </c>
      <c r="BW12" s="232">
        <f t="shared" si="23"/>
        <v>0.41011904761904761</v>
      </c>
      <c r="BX12" s="231">
        <f t="shared" si="24"/>
        <v>3.3262108262108236E-2</v>
      </c>
      <c r="BY12" s="231">
        <v>3</v>
      </c>
      <c r="BZ12" s="224">
        <v>12</v>
      </c>
      <c r="CA12" s="224">
        <f t="shared" si="7"/>
        <v>13</v>
      </c>
      <c r="CC12" s="224">
        <f t="shared" si="8"/>
        <v>14</v>
      </c>
      <c r="CD12" s="145" t="s">
        <v>81</v>
      </c>
      <c r="CE12" s="2">
        <v>1</v>
      </c>
      <c r="CF12" s="213"/>
      <c r="CG12" s="144">
        <v>5</v>
      </c>
      <c r="CH12" s="145" t="s">
        <v>81</v>
      </c>
      <c r="CI12" s="32">
        <v>6</v>
      </c>
      <c r="CJ12" s="32">
        <v>7</v>
      </c>
      <c r="CK12" s="222">
        <f t="shared" si="9"/>
        <v>0.46153846153846156</v>
      </c>
      <c r="CL12" s="32">
        <v>4</v>
      </c>
      <c r="CM12" s="32">
        <v>5</v>
      </c>
      <c r="CN12" s="222">
        <f t="shared" si="10"/>
        <v>0.44444444444444442</v>
      </c>
      <c r="CO12" s="32">
        <v>4</v>
      </c>
      <c r="CP12" s="32">
        <v>5</v>
      </c>
      <c r="CQ12" s="222">
        <f t="shared" si="11"/>
        <v>0.44444444444444442</v>
      </c>
      <c r="CR12" s="223">
        <f t="shared" si="12"/>
        <v>0.45014245014245019</v>
      </c>
    </row>
    <row r="13" spans="1:96" s="224" customFormat="1" x14ac:dyDescent="0.25">
      <c r="A13" s="144">
        <v>6</v>
      </c>
      <c r="B13" s="145" t="s">
        <v>82</v>
      </c>
      <c r="C13" s="32">
        <v>4</v>
      </c>
      <c r="D13" s="32">
        <v>6</v>
      </c>
      <c r="E13" s="222">
        <f t="shared" si="0"/>
        <v>0.4</v>
      </c>
      <c r="F13" s="32">
        <v>5</v>
      </c>
      <c r="G13" s="32">
        <v>6</v>
      </c>
      <c r="H13" s="222">
        <f t="shared" si="1"/>
        <v>0.45454545454545453</v>
      </c>
      <c r="I13" s="32">
        <v>3</v>
      </c>
      <c r="J13" s="32">
        <v>5</v>
      </c>
      <c r="K13" s="222">
        <f t="shared" si="2"/>
        <v>0.375</v>
      </c>
      <c r="L13" s="223">
        <f t="shared" si="3"/>
        <v>0.40984848484848485</v>
      </c>
      <c r="M13" s="224">
        <v>6</v>
      </c>
      <c r="N13" s="224">
        <f t="shared" si="13"/>
        <v>8</v>
      </c>
      <c r="O13" s="218">
        <v>2</v>
      </c>
      <c r="AN13" s="224">
        <v>0.44252044252044254</v>
      </c>
      <c r="AP13" s="233">
        <v>6</v>
      </c>
      <c r="AQ13" s="224">
        <v>6</v>
      </c>
      <c r="AR13" s="224">
        <v>5</v>
      </c>
      <c r="AS13" s="224">
        <f t="shared" si="14"/>
        <v>0.54545454545454541</v>
      </c>
      <c r="AT13" s="224">
        <v>4</v>
      </c>
      <c r="AU13" s="224">
        <v>4</v>
      </c>
      <c r="AV13" s="224">
        <f t="shared" si="15"/>
        <v>0.5</v>
      </c>
      <c r="AW13" s="224">
        <v>4</v>
      </c>
      <c r="AX13" s="224">
        <v>4</v>
      </c>
      <c r="AY13" s="224">
        <f t="shared" si="16"/>
        <v>0.5</v>
      </c>
      <c r="AZ13" s="231">
        <f t="shared" si="17"/>
        <v>0.51515151515151514</v>
      </c>
      <c r="BA13" s="224">
        <v>6</v>
      </c>
      <c r="BB13" s="224">
        <f t="shared" si="4"/>
        <v>6</v>
      </c>
      <c r="BC13" s="224">
        <v>2</v>
      </c>
      <c r="BF13" s="233">
        <v>6</v>
      </c>
      <c r="BG13" s="224">
        <v>5</v>
      </c>
      <c r="BH13" s="224">
        <v>5</v>
      </c>
      <c r="BI13" s="224">
        <f t="shared" si="18"/>
        <v>0.5</v>
      </c>
      <c r="BJ13" s="224">
        <v>4</v>
      </c>
      <c r="BK13" s="224">
        <v>3</v>
      </c>
      <c r="BL13" s="224">
        <f t="shared" si="19"/>
        <v>0.5714285714285714</v>
      </c>
      <c r="BM13" s="224">
        <v>5</v>
      </c>
      <c r="BN13" s="224">
        <v>5</v>
      </c>
      <c r="BO13" s="224">
        <f t="shared" si="20"/>
        <v>0.5</v>
      </c>
      <c r="BP13" s="231">
        <f t="shared" si="21"/>
        <v>0.52380952380952384</v>
      </c>
      <c r="BQ13" s="224">
        <v>6</v>
      </c>
      <c r="BR13" s="224">
        <f t="shared" si="5"/>
        <v>4</v>
      </c>
      <c r="BS13" s="224">
        <v>2</v>
      </c>
      <c r="BT13" s="231">
        <f t="shared" si="22"/>
        <v>0.51948051948051943</v>
      </c>
      <c r="BV13" s="232">
        <f t="shared" si="6"/>
        <v>0.4243686868686869</v>
      </c>
      <c r="BW13" s="232">
        <f t="shared" si="23"/>
        <v>0.51948051948051943</v>
      </c>
      <c r="BX13" s="231">
        <f t="shared" si="24"/>
        <v>9.5111832611832536E-2</v>
      </c>
      <c r="BY13" s="231">
        <v>2</v>
      </c>
      <c r="BZ13" s="224">
        <v>6</v>
      </c>
      <c r="CA13" s="224">
        <f t="shared" si="7"/>
        <v>5</v>
      </c>
      <c r="CC13" s="224">
        <f t="shared" si="8"/>
        <v>6</v>
      </c>
      <c r="CD13" s="145" t="s">
        <v>82</v>
      </c>
      <c r="CE13" s="2">
        <v>3</v>
      </c>
      <c r="CF13" s="213"/>
      <c r="CG13" s="144">
        <v>6</v>
      </c>
      <c r="CH13" s="145" t="s">
        <v>82</v>
      </c>
      <c r="CI13" s="32">
        <v>4</v>
      </c>
      <c r="CJ13" s="32">
        <v>6</v>
      </c>
      <c r="CK13" s="222">
        <f t="shared" si="9"/>
        <v>0.4</v>
      </c>
      <c r="CL13" s="32">
        <v>5</v>
      </c>
      <c r="CM13" s="32">
        <v>6</v>
      </c>
      <c r="CN13" s="222">
        <f t="shared" si="10"/>
        <v>0.45454545454545453</v>
      </c>
      <c r="CO13" s="32">
        <v>3</v>
      </c>
      <c r="CP13" s="32">
        <v>5</v>
      </c>
      <c r="CQ13" s="222">
        <f t="shared" si="11"/>
        <v>0.375</v>
      </c>
      <c r="CR13" s="223">
        <f t="shared" si="12"/>
        <v>0.40984848484848485</v>
      </c>
    </row>
    <row r="14" spans="1:96" s="224" customFormat="1" x14ac:dyDescent="0.25">
      <c r="A14" s="144">
        <v>7</v>
      </c>
      <c r="B14" s="145" t="s">
        <v>84</v>
      </c>
      <c r="C14" s="32">
        <v>4</v>
      </c>
      <c r="D14" s="32">
        <v>6</v>
      </c>
      <c r="E14" s="222">
        <f t="shared" si="0"/>
        <v>0.4</v>
      </c>
      <c r="F14" s="32">
        <v>3</v>
      </c>
      <c r="G14" s="32">
        <v>4</v>
      </c>
      <c r="H14" s="222">
        <f t="shared" si="1"/>
        <v>0.42857142857142855</v>
      </c>
      <c r="I14" s="32">
        <v>2</v>
      </c>
      <c r="J14" s="32">
        <v>6</v>
      </c>
      <c r="K14" s="222">
        <f t="shared" si="2"/>
        <v>0.25</v>
      </c>
      <c r="L14" s="223">
        <f t="shared" si="3"/>
        <v>0.35952380952380952</v>
      </c>
      <c r="M14" s="224">
        <v>14</v>
      </c>
      <c r="N14" s="224">
        <f t="shared" si="13"/>
        <v>15</v>
      </c>
      <c r="O14" s="218">
        <v>3</v>
      </c>
      <c r="AN14" s="224">
        <v>0.43981481481481483</v>
      </c>
      <c r="AP14" s="233">
        <v>7</v>
      </c>
      <c r="AQ14" s="224">
        <v>5</v>
      </c>
      <c r="AR14" s="224">
        <v>3</v>
      </c>
      <c r="AS14" s="224">
        <f t="shared" si="14"/>
        <v>0.625</v>
      </c>
      <c r="AT14" s="224">
        <v>1</v>
      </c>
      <c r="AU14" s="224">
        <v>5</v>
      </c>
      <c r="AV14" s="224">
        <f t="shared" si="15"/>
        <v>0.16666666666666666</v>
      </c>
      <c r="AW14" s="224">
        <v>2</v>
      </c>
      <c r="AX14" s="224">
        <v>4</v>
      </c>
      <c r="AY14" s="224">
        <f t="shared" si="16"/>
        <v>0.33333333333333331</v>
      </c>
      <c r="AZ14" s="231">
        <f t="shared" si="17"/>
        <v>0.375</v>
      </c>
      <c r="BA14" s="224">
        <v>14</v>
      </c>
      <c r="BB14" s="224">
        <f t="shared" si="4"/>
        <v>15</v>
      </c>
      <c r="BC14" s="224">
        <v>3</v>
      </c>
      <c r="BF14" s="233">
        <v>7</v>
      </c>
      <c r="BG14" s="224">
        <v>4</v>
      </c>
      <c r="BH14" s="224">
        <v>5</v>
      </c>
      <c r="BI14" s="224">
        <f t="shared" si="18"/>
        <v>0.44444444444444442</v>
      </c>
      <c r="BJ14" s="224">
        <v>3</v>
      </c>
      <c r="BK14" s="224">
        <v>4</v>
      </c>
      <c r="BL14" s="224">
        <f t="shared" si="19"/>
        <v>0.42857142857142855</v>
      </c>
      <c r="BM14" s="224">
        <v>2</v>
      </c>
      <c r="BN14" s="224">
        <v>5</v>
      </c>
      <c r="BO14" s="224">
        <f t="shared" si="20"/>
        <v>0.2857142857142857</v>
      </c>
      <c r="BP14" s="231">
        <f t="shared" si="21"/>
        <v>0.38624338624338622</v>
      </c>
      <c r="BQ14" s="224">
        <v>14</v>
      </c>
      <c r="BR14" s="224">
        <f t="shared" si="5"/>
        <v>14</v>
      </c>
      <c r="BS14" s="224">
        <v>3</v>
      </c>
      <c r="BT14" s="231">
        <f t="shared" si="22"/>
        <v>0.38062169312169314</v>
      </c>
      <c r="BV14" s="232">
        <f t="shared" si="6"/>
        <v>0.33798701298701295</v>
      </c>
      <c r="BW14" s="232">
        <f t="shared" si="23"/>
        <v>0.38062169312169314</v>
      </c>
      <c r="BX14" s="231">
        <f t="shared" si="24"/>
        <v>4.2634680134680192E-2</v>
      </c>
      <c r="BY14" s="231">
        <v>3</v>
      </c>
      <c r="BZ14" s="224">
        <v>14</v>
      </c>
      <c r="CA14" s="224">
        <f t="shared" si="7"/>
        <v>15</v>
      </c>
      <c r="CC14" s="224">
        <f t="shared" si="8"/>
        <v>12</v>
      </c>
      <c r="CD14" s="145" t="s">
        <v>84</v>
      </c>
      <c r="CE14" s="2">
        <v>3</v>
      </c>
      <c r="CF14" s="213"/>
      <c r="CG14" s="144">
        <v>7</v>
      </c>
      <c r="CH14" s="145" t="s">
        <v>84</v>
      </c>
      <c r="CI14" s="32">
        <v>4</v>
      </c>
      <c r="CJ14" s="32">
        <v>6</v>
      </c>
      <c r="CK14" s="222">
        <f t="shared" si="9"/>
        <v>0.4</v>
      </c>
      <c r="CL14" s="32">
        <v>3</v>
      </c>
      <c r="CM14" s="32">
        <v>4</v>
      </c>
      <c r="CN14" s="222">
        <f t="shared" si="10"/>
        <v>0.42857142857142855</v>
      </c>
      <c r="CO14" s="32">
        <v>2</v>
      </c>
      <c r="CP14" s="32">
        <v>6</v>
      </c>
      <c r="CQ14" s="222">
        <f t="shared" si="11"/>
        <v>0.25</v>
      </c>
      <c r="CR14" s="223">
        <f t="shared" si="12"/>
        <v>0.35952380952380952</v>
      </c>
    </row>
    <row r="15" spans="1:96" s="224" customFormat="1" x14ac:dyDescent="0.25">
      <c r="A15" s="144">
        <v>8</v>
      </c>
      <c r="B15" s="145" t="s">
        <v>79</v>
      </c>
      <c r="C15" s="32">
        <v>5</v>
      </c>
      <c r="D15" s="32">
        <v>6</v>
      </c>
      <c r="E15" s="222">
        <f t="shared" si="0"/>
        <v>0.45454545454545453</v>
      </c>
      <c r="F15" s="32">
        <v>5</v>
      </c>
      <c r="G15" s="32">
        <v>6</v>
      </c>
      <c r="H15" s="222">
        <f t="shared" si="1"/>
        <v>0.45454545454545453</v>
      </c>
      <c r="I15" s="32">
        <v>4</v>
      </c>
      <c r="J15" s="32">
        <v>4</v>
      </c>
      <c r="K15" s="222">
        <f t="shared" si="2"/>
        <v>0.5</v>
      </c>
      <c r="L15" s="223">
        <f t="shared" si="3"/>
        <v>0.46969696969696972</v>
      </c>
      <c r="M15" s="224">
        <v>3</v>
      </c>
      <c r="N15" s="224">
        <f t="shared" si="13"/>
        <v>3</v>
      </c>
      <c r="O15" s="218">
        <v>1</v>
      </c>
      <c r="AN15" s="224">
        <v>0.40984848484848485</v>
      </c>
      <c r="AP15" s="233">
        <v>8</v>
      </c>
      <c r="AQ15" s="224">
        <v>5</v>
      </c>
      <c r="AR15" s="224">
        <v>4</v>
      </c>
      <c r="AS15" s="224">
        <f t="shared" si="14"/>
        <v>0.55555555555555558</v>
      </c>
      <c r="AT15" s="224">
        <v>5</v>
      </c>
      <c r="AU15" s="224">
        <v>4</v>
      </c>
      <c r="AV15" s="224">
        <f t="shared" si="15"/>
        <v>0.55555555555555558</v>
      </c>
      <c r="AW15" s="224">
        <v>4</v>
      </c>
      <c r="AX15" s="224">
        <v>3</v>
      </c>
      <c r="AY15" s="224">
        <f t="shared" si="16"/>
        <v>0.5714285714285714</v>
      </c>
      <c r="AZ15" s="231">
        <f t="shared" si="17"/>
        <v>0.56084656084656082</v>
      </c>
      <c r="BA15" s="224">
        <v>3</v>
      </c>
      <c r="BB15" s="224">
        <f t="shared" si="4"/>
        <v>4</v>
      </c>
      <c r="BC15" s="224">
        <v>1</v>
      </c>
      <c r="BF15" s="233">
        <v>8</v>
      </c>
      <c r="BG15" s="224">
        <v>4</v>
      </c>
      <c r="BH15" s="224">
        <v>3</v>
      </c>
      <c r="BI15" s="224">
        <f t="shared" si="18"/>
        <v>0.5714285714285714</v>
      </c>
      <c r="BJ15" s="224">
        <v>4</v>
      </c>
      <c r="BK15" s="224">
        <v>3</v>
      </c>
      <c r="BL15" s="224">
        <f t="shared" si="19"/>
        <v>0.5714285714285714</v>
      </c>
      <c r="BM15" s="224">
        <v>4</v>
      </c>
      <c r="BN15" s="224">
        <v>5</v>
      </c>
      <c r="BO15" s="224">
        <f t="shared" si="20"/>
        <v>0.44444444444444442</v>
      </c>
      <c r="BP15" s="231">
        <f t="shared" si="21"/>
        <v>0.52910052910052907</v>
      </c>
      <c r="BQ15" s="224">
        <v>3</v>
      </c>
      <c r="BR15" s="224">
        <f t="shared" si="5"/>
        <v>3</v>
      </c>
      <c r="BS15" s="224">
        <v>1</v>
      </c>
      <c r="BT15" s="231">
        <f t="shared" si="22"/>
        <v>0.54497354497354489</v>
      </c>
      <c r="BV15" s="232">
        <f t="shared" si="6"/>
        <v>0.44966329966329965</v>
      </c>
      <c r="BW15" s="232">
        <f t="shared" si="23"/>
        <v>0.54497354497354489</v>
      </c>
      <c r="BX15" s="231">
        <f t="shared" si="24"/>
        <v>9.5310245310245234E-2</v>
      </c>
      <c r="BY15" s="231">
        <v>1</v>
      </c>
      <c r="BZ15" s="224">
        <v>3</v>
      </c>
      <c r="CA15" s="224">
        <f t="shared" si="7"/>
        <v>4</v>
      </c>
      <c r="CC15" s="224">
        <f t="shared" si="8"/>
        <v>5</v>
      </c>
      <c r="CD15" s="145" t="s">
        <v>79</v>
      </c>
      <c r="CE15" s="2">
        <v>1</v>
      </c>
      <c r="CF15" s="213"/>
      <c r="CG15" s="144">
        <v>8</v>
      </c>
      <c r="CH15" s="145" t="s">
        <v>79</v>
      </c>
      <c r="CI15" s="32">
        <v>5</v>
      </c>
      <c r="CJ15" s="32">
        <v>6</v>
      </c>
      <c r="CK15" s="222">
        <f t="shared" si="9"/>
        <v>0.45454545454545453</v>
      </c>
      <c r="CL15" s="32">
        <v>5</v>
      </c>
      <c r="CM15" s="32">
        <v>6</v>
      </c>
      <c r="CN15" s="222">
        <f t="shared" si="10"/>
        <v>0.45454545454545453</v>
      </c>
      <c r="CO15" s="32">
        <v>4</v>
      </c>
      <c r="CP15" s="32">
        <v>4</v>
      </c>
      <c r="CQ15" s="222">
        <f t="shared" si="11"/>
        <v>0.5</v>
      </c>
      <c r="CR15" s="223">
        <f t="shared" si="12"/>
        <v>0.46969696969696972</v>
      </c>
    </row>
    <row r="16" spans="1:96" s="224" customFormat="1" x14ac:dyDescent="0.25">
      <c r="A16" s="144">
        <v>9</v>
      </c>
      <c r="B16" s="145" t="s">
        <v>72</v>
      </c>
      <c r="C16" s="32">
        <v>6</v>
      </c>
      <c r="D16" s="32">
        <v>5</v>
      </c>
      <c r="E16" s="222">
        <f t="shared" si="0"/>
        <v>0.54545454545454541</v>
      </c>
      <c r="F16" s="32">
        <v>5</v>
      </c>
      <c r="G16" s="32">
        <v>6</v>
      </c>
      <c r="H16" s="222">
        <f t="shared" si="1"/>
        <v>0.45454545454545453</v>
      </c>
      <c r="I16" s="32">
        <v>4</v>
      </c>
      <c r="J16" s="32">
        <v>4</v>
      </c>
      <c r="K16" s="222">
        <f t="shared" si="2"/>
        <v>0.5</v>
      </c>
      <c r="L16" s="223">
        <f t="shared" si="3"/>
        <v>0.5</v>
      </c>
      <c r="M16" s="224">
        <v>7</v>
      </c>
      <c r="N16" s="224">
        <f t="shared" si="13"/>
        <v>1</v>
      </c>
      <c r="O16" s="218">
        <v>2</v>
      </c>
      <c r="AN16" s="224">
        <v>0.40119047619047615</v>
      </c>
      <c r="AP16" s="233">
        <v>9</v>
      </c>
      <c r="AQ16" s="224">
        <v>5</v>
      </c>
      <c r="AR16" s="224">
        <v>4</v>
      </c>
      <c r="AS16" s="224">
        <f t="shared" si="14"/>
        <v>0.55555555555555558</v>
      </c>
      <c r="AT16" s="224">
        <v>5</v>
      </c>
      <c r="AU16" s="224">
        <v>4</v>
      </c>
      <c r="AV16" s="224">
        <f t="shared" si="15"/>
        <v>0.55555555555555558</v>
      </c>
      <c r="AW16" s="224">
        <v>2</v>
      </c>
      <c r="AX16" s="224">
        <v>4</v>
      </c>
      <c r="AY16" s="224">
        <f t="shared" si="16"/>
        <v>0.33333333333333331</v>
      </c>
      <c r="AZ16" s="231">
        <f t="shared" si="17"/>
        <v>0.48148148148148145</v>
      </c>
      <c r="BA16" s="224">
        <v>7</v>
      </c>
      <c r="BB16" s="224">
        <f t="shared" si="4"/>
        <v>8</v>
      </c>
      <c r="BC16" s="224">
        <v>2</v>
      </c>
      <c r="BF16" s="233">
        <v>9</v>
      </c>
      <c r="BG16" s="224">
        <v>6</v>
      </c>
      <c r="BH16" s="224">
        <v>4</v>
      </c>
      <c r="BI16" s="224">
        <f t="shared" si="18"/>
        <v>0.6</v>
      </c>
      <c r="BJ16" s="224">
        <v>3</v>
      </c>
      <c r="BK16" s="224">
        <v>3</v>
      </c>
      <c r="BL16" s="224">
        <f t="shared" si="19"/>
        <v>0.5</v>
      </c>
      <c r="BM16" s="224">
        <v>3</v>
      </c>
      <c r="BN16" s="224">
        <v>5</v>
      </c>
      <c r="BO16" s="224">
        <f t="shared" si="20"/>
        <v>0.375</v>
      </c>
      <c r="BP16" s="231">
        <f t="shared" si="21"/>
        <v>0.4916666666666667</v>
      </c>
      <c r="BQ16" s="224">
        <v>7</v>
      </c>
      <c r="BR16" s="224">
        <f t="shared" si="5"/>
        <v>8</v>
      </c>
      <c r="BS16" s="224">
        <v>2</v>
      </c>
      <c r="BT16" s="231">
        <f t="shared" si="22"/>
        <v>0.48657407407407405</v>
      </c>
      <c r="BV16" s="232">
        <f t="shared" si="6"/>
        <v>0.45138888888888884</v>
      </c>
      <c r="BW16" s="232">
        <f t="shared" si="23"/>
        <v>0.48657407407407405</v>
      </c>
      <c r="BX16" s="231">
        <f t="shared" si="24"/>
        <v>3.5185185185185208E-2</v>
      </c>
      <c r="BY16" s="231">
        <v>2</v>
      </c>
      <c r="BZ16" s="224">
        <v>7</v>
      </c>
      <c r="CA16" s="224">
        <f t="shared" si="7"/>
        <v>8</v>
      </c>
      <c r="CC16" s="224">
        <f t="shared" si="8"/>
        <v>13</v>
      </c>
      <c r="CD16" s="145" t="s">
        <v>72</v>
      </c>
      <c r="CE16" s="2">
        <v>1</v>
      </c>
      <c r="CF16" s="213"/>
      <c r="CG16" s="144">
        <v>9</v>
      </c>
      <c r="CH16" s="145" t="s">
        <v>72</v>
      </c>
      <c r="CI16" s="32">
        <v>6</v>
      </c>
      <c r="CJ16" s="32">
        <v>5</v>
      </c>
      <c r="CK16" s="222">
        <f t="shared" si="9"/>
        <v>0.54545454545454541</v>
      </c>
      <c r="CL16" s="32">
        <v>5</v>
      </c>
      <c r="CM16" s="32">
        <v>6</v>
      </c>
      <c r="CN16" s="222">
        <f t="shared" si="10"/>
        <v>0.45454545454545453</v>
      </c>
      <c r="CO16" s="32">
        <v>4</v>
      </c>
      <c r="CP16" s="32">
        <v>4</v>
      </c>
      <c r="CQ16" s="222">
        <f t="shared" si="11"/>
        <v>0.5</v>
      </c>
      <c r="CR16" s="223">
        <f t="shared" si="12"/>
        <v>0.5</v>
      </c>
    </row>
    <row r="17" spans="1:96" s="224" customFormat="1" x14ac:dyDescent="0.25">
      <c r="A17" s="144">
        <v>10</v>
      </c>
      <c r="B17" s="145" t="s">
        <v>87</v>
      </c>
      <c r="C17" s="32">
        <v>5</v>
      </c>
      <c r="D17" s="32">
        <v>5</v>
      </c>
      <c r="E17" s="222">
        <f t="shared" si="0"/>
        <v>0.5</v>
      </c>
      <c r="F17" s="32">
        <v>1</v>
      </c>
      <c r="G17" s="32">
        <v>2</v>
      </c>
      <c r="H17" s="222">
        <f t="shared" si="1"/>
        <v>0.33333333333333331</v>
      </c>
      <c r="I17" s="32">
        <v>2</v>
      </c>
      <c r="J17" s="32">
        <v>5</v>
      </c>
      <c r="K17" s="222">
        <f t="shared" si="2"/>
        <v>0.2857142857142857</v>
      </c>
      <c r="L17" s="223">
        <f t="shared" si="3"/>
        <v>0.37301587301587302</v>
      </c>
      <c r="M17" s="224">
        <v>1</v>
      </c>
      <c r="N17" s="224">
        <f t="shared" si="13"/>
        <v>14</v>
      </c>
      <c r="O17" s="218">
        <v>1</v>
      </c>
      <c r="AN17" s="224">
        <v>0.39826839826839827</v>
      </c>
      <c r="AP17" s="233">
        <v>10</v>
      </c>
      <c r="AQ17" s="224">
        <v>6</v>
      </c>
      <c r="AR17" s="224">
        <v>3</v>
      </c>
      <c r="AS17" s="224">
        <f t="shared" si="14"/>
        <v>0.66666666666666663</v>
      </c>
      <c r="AT17" s="224">
        <v>5</v>
      </c>
      <c r="AU17" s="224">
        <v>3</v>
      </c>
      <c r="AV17" s="224">
        <f t="shared" si="15"/>
        <v>0.625</v>
      </c>
      <c r="AW17" s="224">
        <v>4</v>
      </c>
      <c r="AX17" s="224">
        <v>3</v>
      </c>
      <c r="AY17" s="224">
        <f t="shared" si="16"/>
        <v>0.5714285714285714</v>
      </c>
      <c r="AZ17" s="231">
        <f t="shared" si="17"/>
        <v>0.62103174603174593</v>
      </c>
      <c r="BA17" s="224">
        <v>1</v>
      </c>
      <c r="BB17" s="224">
        <f t="shared" si="4"/>
        <v>1</v>
      </c>
      <c r="BC17" s="224">
        <v>1</v>
      </c>
      <c r="BF17" s="233">
        <v>10</v>
      </c>
      <c r="BG17" s="224">
        <v>5</v>
      </c>
      <c r="BH17" s="224">
        <v>3</v>
      </c>
      <c r="BI17" s="224">
        <f t="shared" si="18"/>
        <v>0.625</v>
      </c>
      <c r="BJ17" s="224">
        <v>4</v>
      </c>
      <c r="BK17" s="224">
        <v>3</v>
      </c>
      <c r="BL17" s="224">
        <f t="shared" si="19"/>
        <v>0.5714285714285714</v>
      </c>
      <c r="BM17" s="224">
        <v>4</v>
      </c>
      <c r="BN17" s="224">
        <v>4</v>
      </c>
      <c r="BO17" s="224">
        <f t="shared" si="20"/>
        <v>0.5</v>
      </c>
      <c r="BP17" s="231">
        <f t="shared" si="21"/>
        <v>0.56547619047619047</v>
      </c>
      <c r="BQ17" s="224">
        <v>1</v>
      </c>
      <c r="BR17" s="224">
        <f t="shared" si="5"/>
        <v>2</v>
      </c>
      <c r="BS17" s="224">
        <v>1</v>
      </c>
      <c r="BT17" s="231">
        <f t="shared" si="22"/>
        <v>0.59325396825396814</v>
      </c>
      <c r="BV17" s="232">
        <f t="shared" si="6"/>
        <v>0.41984126984126979</v>
      </c>
      <c r="BW17" s="232">
        <f t="shared" si="23"/>
        <v>0.59325396825396814</v>
      </c>
      <c r="BX17" s="231">
        <f t="shared" si="24"/>
        <v>0.17341269841269835</v>
      </c>
      <c r="BY17" s="231">
        <v>1</v>
      </c>
      <c r="BZ17" s="224">
        <v>1</v>
      </c>
      <c r="CA17" s="224">
        <f t="shared" si="7"/>
        <v>2</v>
      </c>
      <c r="CC17" s="224">
        <f t="shared" si="8"/>
        <v>1</v>
      </c>
      <c r="CD17" s="145" t="s">
        <v>87</v>
      </c>
      <c r="CE17" s="2">
        <v>3</v>
      </c>
      <c r="CF17" s="213"/>
      <c r="CG17" s="144">
        <v>10</v>
      </c>
      <c r="CH17" s="145" t="s">
        <v>87</v>
      </c>
      <c r="CI17" s="32">
        <v>5</v>
      </c>
      <c r="CJ17" s="32">
        <v>5</v>
      </c>
      <c r="CK17" s="222">
        <f t="shared" si="9"/>
        <v>0.5</v>
      </c>
      <c r="CL17" s="32">
        <v>1</v>
      </c>
      <c r="CM17" s="32">
        <v>2</v>
      </c>
      <c r="CN17" s="222">
        <f t="shared" si="10"/>
        <v>0.33333333333333331</v>
      </c>
      <c r="CO17" s="32">
        <v>2</v>
      </c>
      <c r="CP17" s="32">
        <v>5</v>
      </c>
      <c r="CQ17" s="222">
        <f t="shared" si="11"/>
        <v>0.2857142857142857</v>
      </c>
      <c r="CR17" s="223">
        <f t="shared" si="12"/>
        <v>0.37301587301587302</v>
      </c>
    </row>
    <row r="18" spans="1:96" s="224" customFormat="1" x14ac:dyDescent="0.25">
      <c r="A18" s="144">
        <v>11</v>
      </c>
      <c r="B18" s="145" t="s">
        <v>86</v>
      </c>
      <c r="C18" s="32">
        <v>4</v>
      </c>
      <c r="D18" s="32">
        <v>4</v>
      </c>
      <c r="E18" s="222">
        <f t="shared" si="0"/>
        <v>0.5</v>
      </c>
      <c r="F18" s="32">
        <v>4</v>
      </c>
      <c r="G18" s="32">
        <v>5</v>
      </c>
      <c r="H18" s="222">
        <f t="shared" si="1"/>
        <v>0.44444444444444442</v>
      </c>
      <c r="I18" s="32">
        <v>3</v>
      </c>
      <c r="J18" s="32">
        <v>5</v>
      </c>
      <c r="K18" s="222">
        <f t="shared" si="2"/>
        <v>0.375</v>
      </c>
      <c r="L18" s="223">
        <f t="shared" si="3"/>
        <v>0.43981481481481483</v>
      </c>
      <c r="M18" s="224">
        <v>11</v>
      </c>
      <c r="N18" s="224">
        <f t="shared" si="13"/>
        <v>7</v>
      </c>
      <c r="O18" s="218">
        <v>3</v>
      </c>
      <c r="AN18" s="224">
        <v>0.39285714285714285</v>
      </c>
      <c r="AP18" s="233">
        <v>11</v>
      </c>
      <c r="AQ18" s="224">
        <v>4</v>
      </c>
      <c r="AR18" s="224">
        <v>5</v>
      </c>
      <c r="AS18" s="224">
        <f t="shared" si="14"/>
        <v>0.44444444444444442</v>
      </c>
      <c r="AT18" s="224">
        <v>3</v>
      </c>
      <c r="AU18" s="224">
        <v>4</v>
      </c>
      <c r="AV18" s="224">
        <f t="shared" si="15"/>
        <v>0.42857142857142855</v>
      </c>
      <c r="AW18" s="224">
        <v>3</v>
      </c>
      <c r="AX18" s="224">
        <v>4</v>
      </c>
      <c r="AY18" s="224">
        <f t="shared" si="16"/>
        <v>0.42857142857142855</v>
      </c>
      <c r="AZ18" s="231">
        <f t="shared" si="17"/>
        <v>0.43386243386243389</v>
      </c>
      <c r="BA18" s="224">
        <v>11</v>
      </c>
      <c r="BB18" s="224">
        <f t="shared" si="4"/>
        <v>12</v>
      </c>
      <c r="BC18" s="224">
        <v>3</v>
      </c>
      <c r="BF18" s="233">
        <v>11</v>
      </c>
      <c r="BG18" s="224">
        <v>4</v>
      </c>
      <c r="BH18" s="224">
        <v>5</v>
      </c>
      <c r="BI18" s="224">
        <f t="shared" si="18"/>
        <v>0.44444444444444442</v>
      </c>
      <c r="BJ18" s="224">
        <v>4</v>
      </c>
      <c r="BK18" s="224">
        <v>4</v>
      </c>
      <c r="BL18" s="224">
        <f t="shared" si="19"/>
        <v>0.5</v>
      </c>
      <c r="BM18" s="224">
        <v>3</v>
      </c>
      <c r="BN18" s="224">
        <v>5</v>
      </c>
      <c r="BO18" s="224">
        <f t="shared" si="20"/>
        <v>0.375</v>
      </c>
      <c r="BP18" s="231">
        <f t="shared" si="21"/>
        <v>0.43981481481481483</v>
      </c>
      <c r="BQ18" s="224">
        <v>11</v>
      </c>
      <c r="BR18" s="224">
        <f t="shared" si="5"/>
        <v>10</v>
      </c>
      <c r="BS18" s="224">
        <v>3</v>
      </c>
      <c r="BT18" s="231">
        <f t="shared" si="22"/>
        <v>0.43683862433862436</v>
      </c>
      <c r="BV18" s="232">
        <f t="shared" si="6"/>
        <v>0.40361952861952866</v>
      </c>
      <c r="BW18" s="232">
        <f t="shared" si="23"/>
        <v>0.43683862433862436</v>
      </c>
      <c r="BX18" s="231">
        <f t="shared" si="24"/>
        <v>3.3219095719095704E-2</v>
      </c>
      <c r="BY18" s="231">
        <v>3</v>
      </c>
      <c r="BZ18" s="224">
        <v>11</v>
      </c>
      <c r="CA18" s="224">
        <f t="shared" si="7"/>
        <v>11</v>
      </c>
      <c r="CC18" s="224">
        <f t="shared" si="8"/>
        <v>15</v>
      </c>
      <c r="CD18" s="145" t="s">
        <v>86</v>
      </c>
      <c r="CE18" s="2">
        <v>2</v>
      </c>
      <c r="CF18" s="213"/>
      <c r="CG18" s="144">
        <v>11</v>
      </c>
      <c r="CH18" s="145" t="s">
        <v>86</v>
      </c>
      <c r="CI18" s="32">
        <v>4</v>
      </c>
      <c r="CJ18" s="32">
        <v>4</v>
      </c>
      <c r="CK18" s="222">
        <f t="shared" si="9"/>
        <v>0.5</v>
      </c>
      <c r="CL18" s="32">
        <v>4</v>
      </c>
      <c r="CM18" s="32">
        <v>5</v>
      </c>
      <c r="CN18" s="222">
        <f t="shared" si="10"/>
        <v>0.44444444444444442</v>
      </c>
      <c r="CO18" s="32">
        <v>3</v>
      </c>
      <c r="CP18" s="32">
        <v>5</v>
      </c>
      <c r="CQ18" s="222">
        <f t="shared" si="11"/>
        <v>0.375</v>
      </c>
      <c r="CR18" s="223">
        <f t="shared" si="12"/>
        <v>0.43981481481481483</v>
      </c>
    </row>
    <row r="19" spans="1:96" s="224" customFormat="1" x14ac:dyDescent="0.25">
      <c r="A19" s="144">
        <v>12</v>
      </c>
      <c r="B19" s="145" t="s">
        <v>88</v>
      </c>
      <c r="C19" s="32">
        <v>3</v>
      </c>
      <c r="D19" s="32">
        <v>6</v>
      </c>
      <c r="E19" s="222">
        <f t="shared" si="0"/>
        <v>0.33333333333333331</v>
      </c>
      <c r="F19" s="32">
        <v>3</v>
      </c>
      <c r="G19" s="32">
        <v>4</v>
      </c>
      <c r="H19" s="222">
        <f t="shared" si="1"/>
        <v>0.42857142857142855</v>
      </c>
      <c r="I19" s="32">
        <v>3</v>
      </c>
      <c r="J19" s="32">
        <v>5</v>
      </c>
      <c r="K19" s="222">
        <f t="shared" si="2"/>
        <v>0.375</v>
      </c>
      <c r="L19" s="223">
        <f t="shared" si="3"/>
        <v>0.37896825396825395</v>
      </c>
      <c r="M19" s="224">
        <v>5</v>
      </c>
      <c r="N19" s="224">
        <f t="shared" si="13"/>
        <v>13</v>
      </c>
      <c r="O19" s="218">
        <v>1</v>
      </c>
      <c r="AN19" s="224">
        <v>0.38906926406926406</v>
      </c>
      <c r="AP19" s="233">
        <v>12</v>
      </c>
      <c r="AQ19" s="224">
        <v>4</v>
      </c>
      <c r="AR19" s="224">
        <v>2</v>
      </c>
      <c r="AS19" s="224">
        <f t="shared" si="14"/>
        <v>0.66666666666666663</v>
      </c>
      <c r="AT19" s="224">
        <v>4</v>
      </c>
      <c r="AU19" s="224">
        <v>4</v>
      </c>
      <c r="AV19" s="224">
        <f t="shared" si="15"/>
        <v>0.5</v>
      </c>
      <c r="AW19" s="224">
        <v>3</v>
      </c>
      <c r="AX19" s="224">
        <v>4</v>
      </c>
      <c r="AY19" s="224">
        <f t="shared" si="16"/>
        <v>0.42857142857142855</v>
      </c>
      <c r="AZ19" s="231">
        <f t="shared" si="17"/>
        <v>0.53174603174603174</v>
      </c>
      <c r="BA19" s="224">
        <v>5</v>
      </c>
      <c r="BB19" s="224">
        <f t="shared" si="4"/>
        <v>5</v>
      </c>
      <c r="BC19" s="224">
        <v>1</v>
      </c>
      <c r="BF19" s="233">
        <v>12</v>
      </c>
      <c r="BG19" s="224">
        <v>4</v>
      </c>
      <c r="BH19" s="224">
        <v>3</v>
      </c>
      <c r="BI19" s="224">
        <f t="shared" si="18"/>
        <v>0.5714285714285714</v>
      </c>
      <c r="BJ19" s="224">
        <v>4</v>
      </c>
      <c r="BK19" s="224">
        <v>3</v>
      </c>
      <c r="BL19" s="224">
        <f t="shared" si="19"/>
        <v>0.5714285714285714</v>
      </c>
      <c r="BM19" s="224">
        <v>3</v>
      </c>
      <c r="BN19" s="224">
        <v>5</v>
      </c>
      <c r="BO19" s="224">
        <f t="shared" si="20"/>
        <v>0.375</v>
      </c>
      <c r="BP19" s="231">
        <f t="shared" si="21"/>
        <v>0.50595238095238093</v>
      </c>
      <c r="BQ19" s="224">
        <v>5</v>
      </c>
      <c r="BR19" s="224">
        <f t="shared" si="5"/>
        <v>7</v>
      </c>
      <c r="BS19" s="224">
        <v>1</v>
      </c>
      <c r="BT19" s="231">
        <f t="shared" si="22"/>
        <v>0.51884920634920628</v>
      </c>
      <c r="BV19" s="232">
        <f t="shared" si="6"/>
        <v>0.3927248677248677</v>
      </c>
      <c r="BW19" s="232">
        <f t="shared" si="23"/>
        <v>0.51884920634920628</v>
      </c>
      <c r="BX19" s="231">
        <f t="shared" si="24"/>
        <v>0.12612433862433858</v>
      </c>
      <c r="BY19" s="231">
        <v>1</v>
      </c>
      <c r="BZ19" s="224">
        <v>5</v>
      </c>
      <c r="CA19" s="224">
        <f t="shared" si="7"/>
        <v>6</v>
      </c>
      <c r="CC19" s="224">
        <f t="shared" si="8"/>
        <v>2</v>
      </c>
      <c r="CD19" s="145" t="s">
        <v>88</v>
      </c>
      <c r="CE19" s="2">
        <v>3</v>
      </c>
      <c r="CF19" s="213"/>
      <c r="CG19" s="144">
        <v>12</v>
      </c>
      <c r="CH19" s="145" t="s">
        <v>88</v>
      </c>
      <c r="CI19" s="32">
        <v>3</v>
      </c>
      <c r="CJ19" s="32">
        <v>6</v>
      </c>
      <c r="CK19" s="222">
        <f t="shared" si="9"/>
        <v>0.33333333333333331</v>
      </c>
      <c r="CL19" s="32">
        <v>3</v>
      </c>
      <c r="CM19" s="32">
        <v>4</v>
      </c>
      <c r="CN19" s="222">
        <f t="shared" si="10"/>
        <v>0.42857142857142855</v>
      </c>
      <c r="CO19" s="32">
        <v>3</v>
      </c>
      <c r="CP19" s="32">
        <v>5</v>
      </c>
      <c r="CQ19" s="222">
        <f t="shared" si="11"/>
        <v>0.375</v>
      </c>
      <c r="CR19" s="223">
        <f t="shared" si="12"/>
        <v>0.37896825396825395</v>
      </c>
    </row>
    <row r="20" spans="1:96" s="224" customFormat="1" x14ac:dyDescent="0.25">
      <c r="A20" s="144">
        <v>13</v>
      </c>
      <c r="B20" s="145" t="s">
        <v>85</v>
      </c>
      <c r="C20" s="32">
        <v>3</v>
      </c>
      <c r="D20" s="32">
        <v>5</v>
      </c>
      <c r="E20" s="222">
        <f t="shared" si="0"/>
        <v>0.375</v>
      </c>
      <c r="F20" s="32">
        <v>3</v>
      </c>
      <c r="G20" s="32">
        <v>4</v>
      </c>
      <c r="H20" s="222">
        <f t="shared" si="1"/>
        <v>0.42857142857142855</v>
      </c>
      <c r="I20" s="32">
        <v>3</v>
      </c>
      <c r="J20" s="32">
        <v>5</v>
      </c>
      <c r="K20" s="222">
        <f t="shared" si="2"/>
        <v>0.375</v>
      </c>
      <c r="L20" s="223">
        <f t="shared" si="3"/>
        <v>0.39285714285714285</v>
      </c>
      <c r="M20" s="224">
        <v>12</v>
      </c>
      <c r="N20" s="224">
        <f t="shared" si="13"/>
        <v>11</v>
      </c>
      <c r="O20" s="218">
        <v>3</v>
      </c>
      <c r="AN20" s="224">
        <v>0.37896825396825395</v>
      </c>
      <c r="AP20" s="233">
        <v>13</v>
      </c>
      <c r="AQ20" s="224">
        <v>3</v>
      </c>
      <c r="AR20" s="224">
        <v>3</v>
      </c>
      <c r="AS20" s="224">
        <f t="shared" si="14"/>
        <v>0.5</v>
      </c>
      <c r="AT20" s="224">
        <v>3</v>
      </c>
      <c r="AU20" s="224">
        <v>4</v>
      </c>
      <c r="AV20" s="224">
        <f t="shared" si="15"/>
        <v>0.42857142857142855</v>
      </c>
      <c r="AW20" s="224">
        <v>3</v>
      </c>
      <c r="AX20" s="224">
        <v>4</v>
      </c>
      <c r="AY20" s="224">
        <f t="shared" si="16"/>
        <v>0.42857142857142855</v>
      </c>
      <c r="AZ20" s="231">
        <f t="shared" si="17"/>
        <v>0.45238095238095238</v>
      </c>
      <c r="BA20" s="224">
        <v>12</v>
      </c>
      <c r="BB20" s="224">
        <f t="shared" si="4"/>
        <v>10</v>
      </c>
      <c r="BC20" s="224">
        <v>3</v>
      </c>
      <c r="BF20" s="233">
        <v>13</v>
      </c>
      <c r="BG20" s="224">
        <v>3</v>
      </c>
      <c r="BH20" s="224">
        <v>3</v>
      </c>
      <c r="BI20" s="224">
        <f t="shared" si="18"/>
        <v>0.5</v>
      </c>
      <c r="BJ20" s="224">
        <v>3</v>
      </c>
      <c r="BK20" s="224">
        <v>4</v>
      </c>
      <c r="BL20" s="224">
        <f t="shared" si="19"/>
        <v>0.42857142857142855</v>
      </c>
      <c r="BM20" s="224">
        <v>2</v>
      </c>
      <c r="BN20" s="224">
        <v>5</v>
      </c>
      <c r="BO20" s="224">
        <f t="shared" si="20"/>
        <v>0.2857142857142857</v>
      </c>
      <c r="BP20" s="231">
        <f t="shared" si="21"/>
        <v>0.40476190476190482</v>
      </c>
      <c r="BQ20" s="224">
        <v>12</v>
      </c>
      <c r="BR20" s="224">
        <f t="shared" si="5"/>
        <v>12</v>
      </c>
      <c r="BS20" s="224">
        <v>3</v>
      </c>
      <c r="BT20" s="231">
        <f t="shared" si="22"/>
        <v>0.4285714285714286</v>
      </c>
      <c r="BV20" s="232">
        <f t="shared" si="6"/>
        <v>0.35654761904761906</v>
      </c>
      <c r="BW20" s="232">
        <f t="shared" si="23"/>
        <v>0.4285714285714286</v>
      </c>
      <c r="BX20" s="231">
        <f t="shared" si="24"/>
        <v>7.2023809523809545E-2</v>
      </c>
      <c r="BY20" s="231">
        <v>3</v>
      </c>
      <c r="BZ20" s="224">
        <v>12</v>
      </c>
      <c r="CA20" s="224">
        <f t="shared" si="7"/>
        <v>12</v>
      </c>
      <c r="CC20" s="224">
        <f t="shared" si="8"/>
        <v>9</v>
      </c>
      <c r="CD20" s="145" t="s">
        <v>85</v>
      </c>
      <c r="CE20" s="2">
        <v>2</v>
      </c>
      <c r="CF20" s="213"/>
      <c r="CG20" s="144">
        <v>13</v>
      </c>
      <c r="CH20" s="145" t="s">
        <v>85</v>
      </c>
      <c r="CI20" s="32">
        <v>3</v>
      </c>
      <c r="CJ20" s="32">
        <v>5</v>
      </c>
      <c r="CK20" s="222">
        <f t="shared" si="9"/>
        <v>0.375</v>
      </c>
      <c r="CL20" s="32">
        <v>3</v>
      </c>
      <c r="CM20" s="32">
        <v>4</v>
      </c>
      <c r="CN20" s="222">
        <f t="shared" si="10"/>
        <v>0.42857142857142855</v>
      </c>
      <c r="CO20" s="32">
        <v>3</v>
      </c>
      <c r="CP20" s="32">
        <v>5</v>
      </c>
      <c r="CQ20" s="222">
        <f t="shared" si="11"/>
        <v>0.375</v>
      </c>
      <c r="CR20" s="223">
        <f t="shared" si="12"/>
        <v>0.39285714285714285</v>
      </c>
    </row>
    <row r="21" spans="1:96" s="224" customFormat="1" x14ac:dyDescent="0.25">
      <c r="A21" s="144">
        <v>14</v>
      </c>
      <c r="B21" s="145" t="s">
        <v>83</v>
      </c>
      <c r="C21" s="32">
        <v>4</v>
      </c>
      <c r="D21" s="32">
        <v>6</v>
      </c>
      <c r="E21" s="222">
        <f>C21/(C21+D21)</f>
        <v>0.4</v>
      </c>
      <c r="F21" s="32">
        <v>3</v>
      </c>
      <c r="G21" s="32">
        <v>4</v>
      </c>
      <c r="H21" s="222">
        <f>F21/(F21+G21)</f>
        <v>0.42857142857142855</v>
      </c>
      <c r="I21" s="32">
        <v>3</v>
      </c>
      <c r="J21" s="32">
        <v>5</v>
      </c>
      <c r="K21" s="222">
        <f>I21/(I21+J21)</f>
        <v>0.375</v>
      </c>
      <c r="L21" s="223">
        <f>AVERAGE(E21,H21,K21)</f>
        <v>0.40119047619047615</v>
      </c>
      <c r="M21" s="224">
        <v>9</v>
      </c>
      <c r="N21" s="224">
        <f t="shared" si="13"/>
        <v>9</v>
      </c>
      <c r="O21" s="218">
        <v>2</v>
      </c>
      <c r="AN21" s="224">
        <v>0.37301587301587302</v>
      </c>
      <c r="AP21" s="233">
        <v>14</v>
      </c>
      <c r="AQ21" s="224">
        <v>4</v>
      </c>
      <c r="AR21" s="224">
        <v>4</v>
      </c>
      <c r="AS21" s="224">
        <f t="shared" si="14"/>
        <v>0.5</v>
      </c>
      <c r="AT21" s="224">
        <v>5</v>
      </c>
      <c r="AU21" s="224">
        <v>5</v>
      </c>
      <c r="AV21" s="224">
        <f t="shared" si="15"/>
        <v>0.5</v>
      </c>
      <c r="AW21" s="224">
        <v>3</v>
      </c>
      <c r="AX21" s="224">
        <v>4</v>
      </c>
      <c r="AY21" s="224">
        <f t="shared" si="16"/>
        <v>0.42857142857142855</v>
      </c>
      <c r="AZ21" s="231">
        <f t="shared" si="17"/>
        <v>0.47619047619047622</v>
      </c>
      <c r="BA21" s="224">
        <v>9</v>
      </c>
      <c r="BB21" s="224">
        <f t="shared" si="4"/>
        <v>9</v>
      </c>
      <c r="BC21" s="224">
        <v>2</v>
      </c>
      <c r="BF21" s="233">
        <v>14</v>
      </c>
      <c r="BG21" s="224">
        <v>2</v>
      </c>
      <c r="BH21" s="224">
        <v>3</v>
      </c>
      <c r="BI21" s="224">
        <f t="shared" si="18"/>
        <v>0.4</v>
      </c>
      <c r="BJ21" s="224">
        <v>5</v>
      </c>
      <c r="BK21" s="224">
        <v>3</v>
      </c>
      <c r="BL21" s="224">
        <f t="shared" si="19"/>
        <v>0.625</v>
      </c>
      <c r="BM21" s="224">
        <v>4</v>
      </c>
      <c r="BN21" s="224">
        <v>6</v>
      </c>
      <c r="BO21" s="224">
        <f t="shared" si="20"/>
        <v>0.4</v>
      </c>
      <c r="BP21" s="231">
        <f t="shared" si="21"/>
        <v>0.47499999999999992</v>
      </c>
      <c r="BQ21" s="224">
        <v>9</v>
      </c>
      <c r="BR21" s="224">
        <f t="shared" si="5"/>
        <v>9</v>
      </c>
      <c r="BS21" s="224">
        <v>2</v>
      </c>
      <c r="BT21" s="231">
        <f t="shared" si="22"/>
        <v>0.47559523809523807</v>
      </c>
      <c r="BV21" s="232">
        <f t="shared" si="6"/>
        <v>0.39063852813852806</v>
      </c>
      <c r="BW21" s="232">
        <f t="shared" si="23"/>
        <v>0.47559523809523807</v>
      </c>
      <c r="BX21" s="231">
        <f t="shared" si="24"/>
        <v>8.4956709956710008E-2</v>
      </c>
      <c r="BY21" s="231">
        <v>2</v>
      </c>
      <c r="BZ21" s="224">
        <v>9</v>
      </c>
      <c r="CA21" s="224">
        <f t="shared" si="7"/>
        <v>9</v>
      </c>
      <c r="CC21" s="224">
        <f t="shared" si="8"/>
        <v>7</v>
      </c>
      <c r="CD21" s="145" t="s">
        <v>83</v>
      </c>
      <c r="CE21" s="2">
        <v>2</v>
      </c>
      <c r="CF21" s="213"/>
      <c r="CG21" s="144">
        <v>14</v>
      </c>
      <c r="CH21" s="145" t="s">
        <v>83</v>
      </c>
      <c r="CI21" s="32">
        <v>4</v>
      </c>
      <c r="CJ21" s="32">
        <v>6</v>
      </c>
      <c r="CK21" s="222">
        <f>CI21/(CI21+CJ21)</f>
        <v>0.4</v>
      </c>
      <c r="CL21" s="32">
        <v>3</v>
      </c>
      <c r="CM21" s="32">
        <v>4</v>
      </c>
      <c r="CN21" s="222">
        <f>CL21/(CL21+CM21)</f>
        <v>0.42857142857142855</v>
      </c>
      <c r="CO21" s="32">
        <v>3</v>
      </c>
      <c r="CP21" s="32">
        <v>5</v>
      </c>
      <c r="CQ21" s="222">
        <f>CO21/(CO21+CP21)</f>
        <v>0.375</v>
      </c>
      <c r="CR21" s="223">
        <f>AVERAGE(CK21,CN21,CQ21)</f>
        <v>0.40119047619047615</v>
      </c>
    </row>
    <row r="22" spans="1:96" s="224" customFormat="1" x14ac:dyDescent="0.25">
      <c r="A22" s="144">
        <v>15</v>
      </c>
      <c r="B22" s="145" t="s">
        <v>76</v>
      </c>
      <c r="C22" s="32">
        <v>5</v>
      </c>
      <c r="D22" s="32">
        <v>5</v>
      </c>
      <c r="E22" s="222">
        <f t="shared" ref="E22" si="25">C22/(C22+D22)</f>
        <v>0.5</v>
      </c>
      <c r="F22" s="32">
        <v>5</v>
      </c>
      <c r="G22" s="32">
        <v>6</v>
      </c>
      <c r="H22" s="222">
        <f t="shared" ref="H22" si="26">F22/(F22+G22)</f>
        <v>0.45454545454545453</v>
      </c>
      <c r="I22" s="32">
        <v>3</v>
      </c>
      <c r="J22" s="32">
        <v>4</v>
      </c>
      <c r="K22" s="222">
        <f t="shared" ref="K22" si="27">I22/(I22+J22)</f>
        <v>0.42857142857142855</v>
      </c>
      <c r="L22" s="223">
        <f t="shared" ref="L22" si="28">AVERAGE(E22,H22,K22)</f>
        <v>0.46103896103896108</v>
      </c>
      <c r="M22" s="224">
        <v>7</v>
      </c>
      <c r="N22" s="224">
        <f t="shared" si="13"/>
        <v>4</v>
      </c>
      <c r="O22" s="218">
        <v>2</v>
      </c>
      <c r="AN22" s="224">
        <v>0.35952380952380952</v>
      </c>
      <c r="AP22" s="233">
        <v>15</v>
      </c>
      <c r="AQ22" s="224">
        <v>5</v>
      </c>
      <c r="AR22" s="224">
        <v>4</v>
      </c>
      <c r="AS22" s="224">
        <f t="shared" si="14"/>
        <v>0.55555555555555558</v>
      </c>
      <c r="AT22" s="224">
        <v>3</v>
      </c>
      <c r="AU22" s="224">
        <v>4</v>
      </c>
      <c r="AV22" s="224">
        <f t="shared" si="15"/>
        <v>0.42857142857142855</v>
      </c>
      <c r="AW22" s="224">
        <v>4</v>
      </c>
      <c r="AX22" s="224">
        <v>4</v>
      </c>
      <c r="AY22" s="224">
        <f t="shared" si="16"/>
        <v>0.5</v>
      </c>
      <c r="AZ22" s="231">
        <f t="shared" si="17"/>
        <v>0.49470899470899471</v>
      </c>
      <c r="BA22" s="224">
        <v>7</v>
      </c>
      <c r="BB22" s="224">
        <f t="shared" si="4"/>
        <v>7</v>
      </c>
      <c r="BC22" s="224">
        <v>2</v>
      </c>
      <c r="BF22" s="233">
        <v>15</v>
      </c>
      <c r="BG22" s="224">
        <v>5</v>
      </c>
      <c r="BH22" s="224">
        <v>4</v>
      </c>
      <c r="BI22" s="224">
        <f t="shared" si="18"/>
        <v>0.55555555555555558</v>
      </c>
      <c r="BJ22" s="224">
        <v>5</v>
      </c>
      <c r="BK22" s="224">
        <v>4</v>
      </c>
      <c r="BL22" s="224">
        <f t="shared" si="19"/>
        <v>0.55555555555555558</v>
      </c>
      <c r="BM22" s="224">
        <v>4</v>
      </c>
      <c r="BN22" s="224">
        <v>5</v>
      </c>
      <c r="BO22" s="224">
        <f t="shared" si="20"/>
        <v>0.44444444444444442</v>
      </c>
      <c r="BP22" s="231">
        <f t="shared" si="21"/>
        <v>0.51851851851851849</v>
      </c>
      <c r="BQ22" s="224">
        <v>7</v>
      </c>
      <c r="BR22" s="224">
        <f t="shared" si="5"/>
        <v>5</v>
      </c>
      <c r="BS22" s="224">
        <v>2</v>
      </c>
      <c r="BT22" s="231">
        <f t="shared" si="22"/>
        <v>0.50661375661375663</v>
      </c>
      <c r="BV22" s="232">
        <f t="shared" si="6"/>
        <v>0.44979557479557486</v>
      </c>
      <c r="BW22" s="232">
        <f t="shared" si="23"/>
        <v>0.50661375661375663</v>
      </c>
      <c r="BX22" s="231">
        <f t="shared" si="24"/>
        <v>5.6818181818181768E-2</v>
      </c>
      <c r="BY22" s="231">
        <v>2</v>
      </c>
      <c r="BZ22" s="224">
        <v>7</v>
      </c>
      <c r="CA22" s="224">
        <f t="shared" si="7"/>
        <v>7</v>
      </c>
      <c r="CC22" s="224">
        <f t="shared" si="8"/>
        <v>10</v>
      </c>
      <c r="CD22" s="145" t="s">
        <v>76</v>
      </c>
      <c r="CE22" s="2">
        <v>1</v>
      </c>
      <c r="CF22" s="213"/>
      <c r="CG22" s="144">
        <v>15</v>
      </c>
      <c r="CH22" s="145" t="s">
        <v>76</v>
      </c>
      <c r="CI22" s="32">
        <v>5</v>
      </c>
      <c r="CJ22" s="32">
        <v>5</v>
      </c>
      <c r="CK22" s="222">
        <f t="shared" ref="CK22" si="29">CI22/(CI22+CJ22)</f>
        <v>0.5</v>
      </c>
      <c r="CL22" s="32">
        <v>5</v>
      </c>
      <c r="CM22" s="32">
        <v>6</v>
      </c>
      <c r="CN22" s="222">
        <f t="shared" ref="CN22" si="30">CL22/(CL22+CM22)</f>
        <v>0.45454545454545453</v>
      </c>
      <c r="CO22" s="32">
        <v>3</v>
      </c>
      <c r="CP22" s="32">
        <v>4</v>
      </c>
      <c r="CQ22" s="222">
        <f t="shared" ref="CQ22" si="31">CO22/(CO22+CP22)</f>
        <v>0.42857142857142855</v>
      </c>
      <c r="CR22" s="223">
        <f t="shared" ref="CR22" si="32">AVERAGE(CK22,CN22,CQ22)</f>
        <v>0.46103896103896108</v>
      </c>
    </row>
    <row r="24" spans="1:96" x14ac:dyDescent="0.25">
      <c r="A24" s="381" t="s">
        <v>117</v>
      </c>
      <c r="B24" s="381"/>
      <c r="M24" s="214"/>
      <c r="N24" s="214"/>
      <c r="O24" s="216"/>
      <c r="P24" s="216"/>
      <c r="Q24" s="214"/>
      <c r="R24" s="214"/>
      <c r="S24" s="214"/>
      <c r="T24" s="214"/>
      <c r="CG24" s="381" t="s">
        <v>117</v>
      </c>
      <c r="CH24" s="381"/>
    </row>
    <row r="25" spans="1:96" ht="42.75" customHeight="1" x14ac:dyDescent="0.25">
      <c r="A25" s="382" t="s">
        <v>23</v>
      </c>
      <c r="B25" s="382" t="s">
        <v>63</v>
      </c>
      <c r="C25" s="383" t="s">
        <v>118</v>
      </c>
      <c r="D25" s="384"/>
      <c r="E25" s="385"/>
      <c r="F25" s="383" t="s">
        <v>119</v>
      </c>
      <c r="G25" s="384"/>
      <c r="H25" s="385"/>
      <c r="I25" s="383" t="s">
        <v>120</v>
      </c>
      <c r="J25" s="384"/>
      <c r="K25" s="385"/>
      <c r="L25" s="388" t="s">
        <v>122</v>
      </c>
      <c r="M25" s="221"/>
      <c r="N25" s="221"/>
      <c r="O25" s="229"/>
      <c r="P25" s="229"/>
      <c r="Q25" s="221" t="s">
        <v>137</v>
      </c>
      <c r="R25" s="221"/>
      <c r="S25" s="221"/>
      <c r="T25" s="221"/>
      <c r="U25" s="221"/>
      <c r="CG25" s="382" t="s">
        <v>23</v>
      </c>
      <c r="CH25" s="382" t="s">
        <v>63</v>
      </c>
      <c r="CI25" s="383" t="s">
        <v>118</v>
      </c>
      <c r="CJ25" s="384"/>
      <c r="CK25" s="385"/>
      <c r="CL25" s="383" t="s">
        <v>119</v>
      </c>
      <c r="CM25" s="384"/>
      <c r="CN25" s="385"/>
      <c r="CO25" s="383" t="s">
        <v>120</v>
      </c>
      <c r="CP25" s="384"/>
      <c r="CQ25" s="385"/>
      <c r="CR25" s="388" t="s">
        <v>122</v>
      </c>
    </row>
    <row r="26" spans="1:96" x14ac:dyDescent="0.25">
      <c r="A26" s="382"/>
      <c r="B26" s="382"/>
      <c r="C26" s="32" t="s">
        <v>130</v>
      </c>
      <c r="D26" s="32" t="s">
        <v>131</v>
      </c>
      <c r="E26" s="222" t="s">
        <v>132</v>
      </c>
      <c r="F26" s="32" t="s">
        <v>133</v>
      </c>
      <c r="G26" s="32" t="s">
        <v>134</v>
      </c>
      <c r="H26" s="222" t="s">
        <v>135</v>
      </c>
      <c r="I26" s="32" t="s">
        <v>130</v>
      </c>
      <c r="J26" s="32" t="s">
        <v>131</v>
      </c>
      <c r="K26" s="222" t="s">
        <v>136</v>
      </c>
      <c r="L26" s="388"/>
      <c r="M26" s="218"/>
      <c r="N26" s="218"/>
      <c r="O26" s="230"/>
      <c r="P26" s="230"/>
      <c r="Q26" s="218"/>
      <c r="R26" s="218"/>
      <c r="S26" s="218"/>
      <c r="T26" s="218" t="s">
        <v>68</v>
      </c>
      <c r="U26" s="218"/>
      <c r="CG26" s="382"/>
      <c r="CH26" s="382"/>
      <c r="CI26" s="32" t="s">
        <v>130</v>
      </c>
      <c r="CJ26" s="32" t="s">
        <v>131</v>
      </c>
      <c r="CK26" s="222" t="s">
        <v>132</v>
      </c>
      <c r="CL26" s="32" t="s">
        <v>133</v>
      </c>
      <c r="CM26" s="32" t="s">
        <v>134</v>
      </c>
      <c r="CN26" s="222" t="s">
        <v>135</v>
      </c>
      <c r="CO26" s="32" t="s">
        <v>130</v>
      </c>
      <c r="CP26" s="32" t="s">
        <v>131</v>
      </c>
      <c r="CQ26" s="222" t="s">
        <v>136</v>
      </c>
      <c r="CR26" s="388"/>
    </row>
    <row r="27" spans="1:96" x14ac:dyDescent="0.25">
      <c r="A27" s="144">
        <v>1</v>
      </c>
      <c r="B27" s="145" t="s">
        <v>74</v>
      </c>
      <c r="C27" s="32">
        <v>2</v>
      </c>
      <c r="D27" s="32">
        <v>5</v>
      </c>
      <c r="E27" s="222">
        <f t="shared" ref="E27:E41" si="33">C27/(C27+D27)</f>
        <v>0.2857142857142857</v>
      </c>
      <c r="F27" s="32">
        <v>5</v>
      </c>
      <c r="G27" s="32">
        <v>6</v>
      </c>
      <c r="H27" s="222">
        <f t="shared" ref="H27:H41" si="34">F27/(F27+G27)</f>
        <v>0.45454545454545453</v>
      </c>
      <c r="I27" s="32">
        <v>4</v>
      </c>
      <c r="J27" s="32">
        <v>6</v>
      </c>
      <c r="K27" s="222">
        <f t="shared" ref="K27:K41" si="35">I27/(I27+J27)</f>
        <v>0.4</v>
      </c>
      <c r="L27" s="223">
        <f t="shared" ref="L27:L41" si="36">AVERAGE(E27,H27,K27)</f>
        <v>0.38008658008658003</v>
      </c>
      <c r="M27" s="224">
        <v>10</v>
      </c>
      <c r="N27" s="224">
        <f>RANK(CR32,$L$27:$L$41,0)</f>
        <v>11</v>
      </c>
      <c r="O27" s="232">
        <f t="shared" ref="O27:O41" si="37">L8</f>
        <v>0.39826839826839827</v>
      </c>
      <c r="P27" s="232">
        <f>CR32</f>
        <v>0.34523809523809518</v>
      </c>
      <c r="Q27" s="231">
        <f>AVERAGE(L8,CR32)</f>
        <v>0.37175324675324672</v>
      </c>
      <c r="R27" s="231">
        <f>SUM(Q27:Q41)</f>
        <v>6.1010794760794766</v>
      </c>
      <c r="S27" s="224">
        <v>0.55092592592592593</v>
      </c>
      <c r="T27" s="231">
        <v>2</v>
      </c>
      <c r="U27" s="231">
        <f t="shared" ref="U27:U41" si="38">RANK(S27,$S$27:$S$41,0)</f>
        <v>15</v>
      </c>
      <c r="AN27" s="213">
        <v>0.5</v>
      </c>
      <c r="CD27" s="145" t="s">
        <v>74</v>
      </c>
      <c r="CE27" s="2">
        <v>2</v>
      </c>
      <c r="CG27" s="144">
        <v>1</v>
      </c>
      <c r="CH27" s="145" t="s">
        <v>74</v>
      </c>
      <c r="CI27" s="32">
        <v>2</v>
      </c>
      <c r="CJ27" s="32">
        <v>5</v>
      </c>
      <c r="CK27" s="222">
        <f t="shared" ref="CK27:CK41" si="39">CI27/(CI27+CJ27)</f>
        <v>0.2857142857142857</v>
      </c>
      <c r="CL27" s="32">
        <v>5</v>
      </c>
      <c r="CM27" s="32">
        <v>6</v>
      </c>
      <c r="CN27" s="222">
        <f t="shared" ref="CN27:CN41" si="40">CL27/(CL27+CM27)</f>
        <v>0.45454545454545453</v>
      </c>
      <c r="CO27" s="32">
        <v>4</v>
      </c>
      <c r="CP27" s="32">
        <v>6</v>
      </c>
      <c r="CQ27" s="222">
        <f t="shared" ref="CQ27:CQ41" si="41">CO27/(CO27+CP27)</f>
        <v>0.4</v>
      </c>
      <c r="CR27" s="223">
        <f t="shared" ref="CR27:CR41" si="42">AVERAGE(CK27,CN27,CQ27)</f>
        <v>0.38008658008658003</v>
      </c>
    </row>
    <row r="28" spans="1:96" x14ac:dyDescent="0.25">
      <c r="A28" s="144">
        <v>2</v>
      </c>
      <c r="B28" s="145" t="s">
        <v>77</v>
      </c>
      <c r="C28" s="32">
        <v>4</v>
      </c>
      <c r="D28" s="32">
        <v>5</v>
      </c>
      <c r="E28" s="222">
        <f t="shared" si="33"/>
        <v>0.44444444444444442</v>
      </c>
      <c r="F28" s="32">
        <v>4</v>
      </c>
      <c r="G28" s="32">
        <v>6</v>
      </c>
      <c r="H28" s="222">
        <f t="shared" si="34"/>
        <v>0.4</v>
      </c>
      <c r="I28" s="32">
        <v>4</v>
      </c>
      <c r="J28" s="32">
        <v>5</v>
      </c>
      <c r="K28" s="222">
        <f t="shared" si="35"/>
        <v>0.44444444444444442</v>
      </c>
      <c r="L28" s="223">
        <f t="shared" si="36"/>
        <v>0.42962962962962958</v>
      </c>
      <c r="M28" s="224">
        <v>3</v>
      </c>
      <c r="N28" s="224">
        <f>RANK(CR31,$L$27:$L$41,0)</f>
        <v>5</v>
      </c>
      <c r="O28" s="232">
        <f t="shared" si="37"/>
        <v>0.44252044252044254</v>
      </c>
      <c r="P28" s="232">
        <f>CR31</f>
        <v>0.43003663003663006</v>
      </c>
      <c r="Q28" s="231">
        <f>AVERAGE(L9,CR31)</f>
        <v>0.4362785362785363</v>
      </c>
      <c r="R28" s="224">
        <f>STDEV(Q27:Q41)</f>
        <v>4.4409869874039921E-2</v>
      </c>
      <c r="S28" s="224">
        <v>0.57718253968253974</v>
      </c>
      <c r="T28" s="231">
        <v>1</v>
      </c>
      <c r="U28" s="231">
        <f t="shared" si="38"/>
        <v>14</v>
      </c>
      <c r="AN28" s="213">
        <v>0.46666666666666662</v>
      </c>
      <c r="CD28" s="145" t="s">
        <v>77</v>
      </c>
      <c r="CE28" s="2">
        <v>2</v>
      </c>
      <c r="CG28" s="144">
        <v>2</v>
      </c>
      <c r="CH28" s="145" t="s">
        <v>77</v>
      </c>
      <c r="CI28" s="32">
        <v>4</v>
      </c>
      <c r="CJ28" s="32">
        <v>5</v>
      </c>
      <c r="CK28" s="222">
        <f t="shared" si="39"/>
        <v>0.44444444444444442</v>
      </c>
      <c r="CL28" s="32">
        <v>4</v>
      </c>
      <c r="CM28" s="32">
        <v>6</v>
      </c>
      <c r="CN28" s="222">
        <f t="shared" si="40"/>
        <v>0.4</v>
      </c>
      <c r="CO28" s="32">
        <v>4</v>
      </c>
      <c r="CP28" s="32">
        <v>5</v>
      </c>
      <c r="CQ28" s="222">
        <f t="shared" si="41"/>
        <v>0.44444444444444442</v>
      </c>
      <c r="CR28" s="223">
        <f t="shared" si="42"/>
        <v>0.42962962962962958</v>
      </c>
    </row>
    <row r="29" spans="1:96" x14ac:dyDescent="0.25">
      <c r="A29" s="144">
        <v>3</v>
      </c>
      <c r="B29" s="145" t="s">
        <v>78</v>
      </c>
      <c r="C29" s="32">
        <v>6</v>
      </c>
      <c r="D29" s="32">
        <v>6</v>
      </c>
      <c r="E29" s="222">
        <f t="shared" si="33"/>
        <v>0.5</v>
      </c>
      <c r="F29" s="32">
        <v>4</v>
      </c>
      <c r="G29" s="32">
        <v>5</v>
      </c>
      <c r="H29" s="222">
        <f t="shared" si="34"/>
        <v>0.44444444444444442</v>
      </c>
      <c r="I29" s="32">
        <v>5</v>
      </c>
      <c r="J29" s="32">
        <v>4</v>
      </c>
      <c r="K29" s="222">
        <f t="shared" si="35"/>
        <v>0.55555555555555558</v>
      </c>
      <c r="L29" s="223">
        <f t="shared" si="36"/>
        <v>0.5</v>
      </c>
      <c r="M29" s="224">
        <v>1</v>
      </c>
      <c r="N29" s="224">
        <f>RANK(CR29,$L$27:$L$41,0)</f>
        <v>1</v>
      </c>
      <c r="O29" s="232">
        <f t="shared" si="37"/>
        <v>0.48381248381248382</v>
      </c>
      <c r="P29" s="232">
        <f>CR29</f>
        <v>0.5</v>
      </c>
      <c r="Q29" s="231">
        <f>AVERAGE(L10,CR29)</f>
        <v>0.49190624190624188</v>
      </c>
      <c r="R29" s="231">
        <f>MAX(Q27:Q41)</f>
        <v>0.49190624190624188</v>
      </c>
      <c r="S29" s="224">
        <v>0.61468253968253972</v>
      </c>
      <c r="T29" s="231">
        <v>1</v>
      </c>
      <c r="U29" s="231">
        <f t="shared" si="38"/>
        <v>13</v>
      </c>
      <c r="AN29" s="213">
        <v>0.43888888888888888</v>
      </c>
      <c r="CD29" s="145" t="s">
        <v>78</v>
      </c>
      <c r="CE29" s="2">
        <v>1</v>
      </c>
      <c r="CG29" s="144">
        <v>3</v>
      </c>
      <c r="CH29" s="145" t="s">
        <v>78</v>
      </c>
      <c r="CI29" s="32">
        <v>6</v>
      </c>
      <c r="CJ29" s="32">
        <v>6</v>
      </c>
      <c r="CK29" s="222">
        <f t="shared" si="39"/>
        <v>0.5</v>
      </c>
      <c r="CL29" s="32">
        <v>4</v>
      </c>
      <c r="CM29" s="32">
        <v>5</v>
      </c>
      <c r="CN29" s="222">
        <f t="shared" si="40"/>
        <v>0.44444444444444442</v>
      </c>
      <c r="CO29" s="32">
        <v>5</v>
      </c>
      <c r="CP29" s="32">
        <v>4</v>
      </c>
      <c r="CQ29" s="222">
        <f t="shared" si="41"/>
        <v>0.55555555555555558</v>
      </c>
      <c r="CR29" s="223">
        <f t="shared" si="42"/>
        <v>0.5</v>
      </c>
    </row>
    <row r="30" spans="1:96" x14ac:dyDescent="0.25">
      <c r="A30" s="144">
        <v>4</v>
      </c>
      <c r="B30" s="145" t="s">
        <v>80</v>
      </c>
      <c r="C30" s="32">
        <v>4</v>
      </c>
      <c r="D30" s="32">
        <v>7</v>
      </c>
      <c r="E30" s="222">
        <f t="shared" si="33"/>
        <v>0.36363636363636365</v>
      </c>
      <c r="F30" s="32">
        <v>4</v>
      </c>
      <c r="G30" s="32">
        <v>7</v>
      </c>
      <c r="H30" s="222">
        <f t="shared" si="34"/>
        <v>0.36363636363636365</v>
      </c>
      <c r="I30" s="32">
        <v>3</v>
      </c>
      <c r="J30" s="32">
        <v>5</v>
      </c>
      <c r="K30" s="222">
        <f t="shared" si="35"/>
        <v>0.375</v>
      </c>
      <c r="L30" s="223">
        <f t="shared" si="36"/>
        <v>0.36742424242424243</v>
      </c>
      <c r="M30" s="224">
        <v>15</v>
      </c>
      <c r="N30" s="224">
        <f>RANK(CR38,$L$27:$L$41,0)</f>
        <v>14</v>
      </c>
      <c r="O30" s="232">
        <f t="shared" si="37"/>
        <v>0.38906926406926406</v>
      </c>
      <c r="P30" s="232">
        <f>CR38</f>
        <v>0.30634920634920632</v>
      </c>
      <c r="Q30" s="231">
        <f>AVERAGE(L11,CR38)</f>
        <v>0.34770923520923519</v>
      </c>
      <c r="R30" s="231">
        <f>MIN(Q27:Q41)</f>
        <v>0.33798701298701295</v>
      </c>
      <c r="S30" s="224">
        <v>0.61620370370370381</v>
      </c>
      <c r="T30" s="231">
        <v>3</v>
      </c>
      <c r="U30" s="231">
        <f t="shared" si="38"/>
        <v>12</v>
      </c>
      <c r="AN30" s="213">
        <v>0.43855218855218858</v>
      </c>
      <c r="CD30" s="145" t="s">
        <v>80</v>
      </c>
      <c r="CE30" s="2">
        <v>3</v>
      </c>
      <c r="CG30" s="144">
        <v>4</v>
      </c>
      <c r="CH30" s="145" t="s">
        <v>80</v>
      </c>
      <c r="CI30" s="32">
        <v>4</v>
      </c>
      <c r="CJ30" s="32">
        <v>7</v>
      </c>
      <c r="CK30" s="222">
        <f t="shared" si="39"/>
        <v>0.36363636363636365</v>
      </c>
      <c r="CL30" s="32">
        <v>4</v>
      </c>
      <c r="CM30" s="32">
        <v>7</v>
      </c>
      <c r="CN30" s="222">
        <f t="shared" si="40"/>
        <v>0.36363636363636365</v>
      </c>
      <c r="CO30" s="32">
        <v>3</v>
      </c>
      <c r="CP30" s="32">
        <v>5</v>
      </c>
      <c r="CQ30" s="222">
        <f t="shared" si="41"/>
        <v>0.375</v>
      </c>
      <c r="CR30" s="223">
        <f t="shared" si="42"/>
        <v>0.36742424242424243</v>
      </c>
    </row>
    <row r="31" spans="1:96" x14ac:dyDescent="0.25">
      <c r="A31" s="144">
        <v>5</v>
      </c>
      <c r="B31" s="145" t="s">
        <v>81</v>
      </c>
      <c r="C31" s="32">
        <v>4</v>
      </c>
      <c r="D31" s="32">
        <v>6</v>
      </c>
      <c r="E31" s="222">
        <f t="shared" si="33"/>
        <v>0.4</v>
      </c>
      <c r="F31" s="32">
        <v>6</v>
      </c>
      <c r="G31" s="32">
        <v>7</v>
      </c>
      <c r="H31" s="222">
        <f t="shared" si="34"/>
        <v>0.46153846153846156</v>
      </c>
      <c r="I31" s="32">
        <v>3</v>
      </c>
      <c r="J31" s="32">
        <v>4</v>
      </c>
      <c r="K31" s="222">
        <f t="shared" si="35"/>
        <v>0.42857142857142855</v>
      </c>
      <c r="L31" s="223">
        <f t="shared" si="36"/>
        <v>0.43003663003663006</v>
      </c>
      <c r="M31" s="224">
        <v>12</v>
      </c>
      <c r="N31" s="224">
        <f>RANK(CR33,$L$27:$L$41,0)</f>
        <v>15</v>
      </c>
      <c r="O31" s="232">
        <f t="shared" si="37"/>
        <v>0.45014245014245019</v>
      </c>
      <c r="P31" s="232">
        <f>CR33</f>
        <v>0.30357142857142855</v>
      </c>
      <c r="Q31" s="231">
        <f>AVERAGE(L12,CR33)</f>
        <v>0.37685693935693937</v>
      </c>
      <c r="R31" s="224"/>
      <c r="S31" s="224">
        <v>0.61746031746031749</v>
      </c>
      <c r="T31" s="231">
        <v>3</v>
      </c>
      <c r="U31" s="231">
        <f t="shared" si="38"/>
        <v>11</v>
      </c>
      <c r="AN31" s="213">
        <v>0.43003663003663006</v>
      </c>
      <c r="CD31" s="145" t="s">
        <v>81</v>
      </c>
      <c r="CE31" s="2">
        <v>1</v>
      </c>
      <c r="CG31" s="144">
        <v>5</v>
      </c>
      <c r="CH31" s="145" t="s">
        <v>81</v>
      </c>
      <c r="CI31" s="32">
        <v>4</v>
      </c>
      <c r="CJ31" s="32">
        <v>6</v>
      </c>
      <c r="CK31" s="222">
        <f t="shared" si="39"/>
        <v>0.4</v>
      </c>
      <c r="CL31" s="32">
        <v>6</v>
      </c>
      <c r="CM31" s="32">
        <v>7</v>
      </c>
      <c r="CN31" s="222">
        <f t="shared" si="40"/>
        <v>0.46153846153846156</v>
      </c>
      <c r="CO31" s="32">
        <v>3</v>
      </c>
      <c r="CP31" s="32">
        <v>4</v>
      </c>
      <c r="CQ31" s="222">
        <f t="shared" si="41"/>
        <v>0.42857142857142855</v>
      </c>
      <c r="CR31" s="223">
        <f t="shared" si="42"/>
        <v>0.43003663003663006</v>
      </c>
    </row>
    <row r="32" spans="1:96" x14ac:dyDescent="0.25">
      <c r="A32" s="144">
        <v>6</v>
      </c>
      <c r="B32" s="145" t="s">
        <v>82</v>
      </c>
      <c r="C32" s="32">
        <v>5</v>
      </c>
      <c r="D32" s="32">
        <v>5</v>
      </c>
      <c r="E32" s="222">
        <f t="shared" si="33"/>
        <v>0.5</v>
      </c>
      <c r="F32" s="32">
        <v>2</v>
      </c>
      <c r="G32" s="32">
        <v>6</v>
      </c>
      <c r="H32" s="222">
        <f t="shared" si="34"/>
        <v>0.25</v>
      </c>
      <c r="I32" s="32">
        <v>2</v>
      </c>
      <c r="J32" s="32">
        <v>5</v>
      </c>
      <c r="K32" s="222">
        <f t="shared" si="35"/>
        <v>0.2857142857142857</v>
      </c>
      <c r="L32" s="223">
        <f t="shared" si="36"/>
        <v>0.34523809523809518</v>
      </c>
      <c r="M32" s="224">
        <v>6</v>
      </c>
      <c r="N32" s="224">
        <f>RANK(CR34,$L$27:$L$41,0)</f>
        <v>3</v>
      </c>
      <c r="O32" s="232">
        <f t="shared" si="37"/>
        <v>0.40984848484848485</v>
      </c>
      <c r="P32" s="232">
        <f>CR34</f>
        <v>0.43888888888888888</v>
      </c>
      <c r="Q32" s="231">
        <f>AVERAGE(L13,CR34)</f>
        <v>0.4243686868686869</v>
      </c>
      <c r="R32" s="224"/>
      <c r="S32" s="231">
        <v>0.6513888888888888</v>
      </c>
      <c r="T32" s="231">
        <v>2</v>
      </c>
      <c r="U32" s="231">
        <f t="shared" si="38"/>
        <v>10</v>
      </c>
      <c r="AN32" s="213">
        <v>0.42962962962962958</v>
      </c>
      <c r="CD32" s="145" t="s">
        <v>82</v>
      </c>
      <c r="CE32" s="2">
        <v>3</v>
      </c>
      <c r="CG32" s="144">
        <v>6</v>
      </c>
      <c r="CH32" s="145" t="s">
        <v>82</v>
      </c>
      <c r="CI32" s="32">
        <v>5</v>
      </c>
      <c r="CJ32" s="32">
        <v>5</v>
      </c>
      <c r="CK32" s="222">
        <f t="shared" si="39"/>
        <v>0.5</v>
      </c>
      <c r="CL32" s="32">
        <v>2</v>
      </c>
      <c r="CM32" s="32">
        <v>6</v>
      </c>
      <c r="CN32" s="222">
        <f t="shared" si="40"/>
        <v>0.25</v>
      </c>
      <c r="CO32" s="32">
        <v>2</v>
      </c>
      <c r="CP32" s="32">
        <v>5</v>
      </c>
      <c r="CQ32" s="222">
        <f t="shared" si="41"/>
        <v>0.2857142857142857</v>
      </c>
      <c r="CR32" s="223">
        <f t="shared" si="42"/>
        <v>0.34523809523809518</v>
      </c>
    </row>
    <row r="33" spans="1:96" x14ac:dyDescent="0.25">
      <c r="A33" s="144">
        <v>7</v>
      </c>
      <c r="B33" s="145" t="s">
        <v>84</v>
      </c>
      <c r="C33" s="32">
        <v>2</v>
      </c>
      <c r="D33" s="32">
        <v>5</v>
      </c>
      <c r="E33" s="222">
        <f t="shared" si="33"/>
        <v>0.2857142857142857</v>
      </c>
      <c r="F33" s="32">
        <v>2</v>
      </c>
      <c r="G33" s="32">
        <v>6</v>
      </c>
      <c r="H33" s="222">
        <f t="shared" si="34"/>
        <v>0.25</v>
      </c>
      <c r="I33" s="32">
        <v>3</v>
      </c>
      <c r="J33" s="32">
        <v>5</v>
      </c>
      <c r="K33" s="222">
        <f t="shared" si="35"/>
        <v>0.375</v>
      </c>
      <c r="L33" s="223">
        <f t="shared" si="36"/>
        <v>0.30357142857142855</v>
      </c>
      <c r="M33" s="224">
        <v>14</v>
      </c>
      <c r="N33" s="224">
        <f>RANK(CR36,$L$27:$L$41,0)</f>
        <v>13</v>
      </c>
      <c r="O33" s="232">
        <f t="shared" si="37"/>
        <v>0.35952380952380952</v>
      </c>
      <c r="P33" s="232">
        <f>CR36</f>
        <v>0.31645021645021643</v>
      </c>
      <c r="Q33" s="231">
        <f>AVERAGE(L14,CR36)</f>
        <v>0.33798701298701295</v>
      </c>
      <c r="R33" s="224"/>
      <c r="S33" s="224">
        <v>0.6597222222222221</v>
      </c>
      <c r="T33" s="231">
        <v>3</v>
      </c>
      <c r="U33" s="231">
        <f t="shared" si="38"/>
        <v>9</v>
      </c>
      <c r="AN33" s="213">
        <v>0.4064814814814815</v>
      </c>
      <c r="CD33" s="145" t="s">
        <v>84</v>
      </c>
      <c r="CE33" s="2">
        <v>3</v>
      </c>
      <c r="CG33" s="144">
        <v>7</v>
      </c>
      <c r="CH33" s="145" t="s">
        <v>84</v>
      </c>
      <c r="CI33" s="32">
        <v>2</v>
      </c>
      <c r="CJ33" s="32">
        <v>5</v>
      </c>
      <c r="CK33" s="222">
        <f t="shared" si="39"/>
        <v>0.2857142857142857</v>
      </c>
      <c r="CL33" s="32">
        <v>2</v>
      </c>
      <c r="CM33" s="32">
        <v>6</v>
      </c>
      <c r="CN33" s="222">
        <f t="shared" si="40"/>
        <v>0.25</v>
      </c>
      <c r="CO33" s="32">
        <v>3</v>
      </c>
      <c r="CP33" s="32">
        <v>5</v>
      </c>
      <c r="CQ33" s="222">
        <f t="shared" si="41"/>
        <v>0.375</v>
      </c>
      <c r="CR33" s="223">
        <f t="shared" si="42"/>
        <v>0.30357142857142855</v>
      </c>
    </row>
    <row r="34" spans="1:96" x14ac:dyDescent="0.25">
      <c r="A34" s="144">
        <v>8</v>
      </c>
      <c r="B34" s="145" t="s">
        <v>79</v>
      </c>
      <c r="C34" s="32">
        <v>5</v>
      </c>
      <c r="D34" s="32">
        <v>7</v>
      </c>
      <c r="E34" s="222">
        <f t="shared" si="33"/>
        <v>0.41666666666666669</v>
      </c>
      <c r="F34" s="32">
        <v>4</v>
      </c>
      <c r="G34" s="32">
        <v>6</v>
      </c>
      <c r="H34" s="222">
        <f t="shared" si="34"/>
        <v>0.4</v>
      </c>
      <c r="I34" s="32">
        <v>5</v>
      </c>
      <c r="J34" s="32">
        <v>5</v>
      </c>
      <c r="K34" s="222">
        <f t="shared" si="35"/>
        <v>0.5</v>
      </c>
      <c r="L34" s="223">
        <f t="shared" si="36"/>
        <v>0.43888888888888888</v>
      </c>
      <c r="M34" s="224">
        <v>3</v>
      </c>
      <c r="N34" s="224">
        <f>RANK(CR28,$L$27:$L$41,0)</f>
        <v>6</v>
      </c>
      <c r="O34" s="232">
        <f t="shared" si="37"/>
        <v>0.46969696969696972</v>
      </c>
      <c r="P34" s="232">
        <f>CR28</f>
        <v>0.42962962962962958</v>
      </c>
      <c r="Q34" s="231">
        <f>AVERAGE(L15,CR28)</f>
        <v>0.44966329966329965</v>
      </c>
      <c r="R34" s="224"/>
      <c r="S34" s="224">
        <v>0.66349206349206347</v>
      </c>
      <c r="T34" s="231">
        <v>1</v>
      </c>
      <c r="U34" s="231">
        <f t="shared" si="38"/>
        <v>8</v>
      </c>
      <c r="AN34" s="213">
        <v>0.40277777777777773</v>
      </c>
      <c r="CD34" s="145" t="s">
        <v>79</v>
      </c>
      <c r="CE34" s="2">
        <v>1</v>
      </c>
      <c r="CG34" s="144">
        <v>8</v>
      </c>
      <c r="CH34" s="145" t="s">
        <v>79</v>
      </c>
      <c r="CI34" s="32">
        <v>5</v>
      </c>
      <c r="CJ34" s="32">
        <v>7</v>
      </c>
      <c r="CK34" s="222">
        <f t="shared" si="39"/>
        <v>0.41666666666666669</v>
      </c>
      <c r="CL34" s="32">
        <v>4</v>
      </c>
      <c r="CM34" s="32">
        <v>6</v>
      </c>
      <c r="CN34" s="222">
        <f t="shared" si="40"/>
        <v>0.4</v>
      </c>
      <c r="CO34" s="32">
        <v>5</v>
      </c>
      <c r="CP34" s="32">
        <v>5</v>
      </c>
      <c r="CQ34" s="222">
        <f t="shared" si="41"/>
        <v>0.5</v>
      </c>
      <c r="CR34" s="223">
        <f t="shared" si="42"/>
        <v>0.43888888888888888</v>
      </c>
    </row>
    <row r="35" spans="1:96" x14ac:dyDescent="0.25">
      <c r="A35" s="144">
        <v>9</v>
      </c>
      <c r="B35" s="145" t="s">
        <v>72</v>
      </c>
      <c r="C35" s="32">
        <v>5</v>
      </c>
      <c r="D35" s="32">
        <v>5</v>
      </c>
      <c r="E35" s="222">
        <f t="shared" si="33"/>
        <v>0.5</v>
      </c>
      <c r="F35" s="32">
        <v>4</v>
      </c>
      <c r="G35" s="32">
        <v>6</v>
      </c>
      <c r="H35" s="222">
        <f t="shared" si="34"/>
        <v>0.4</v>
      </c>
      <c r="I35" s="32">
        <v>4</v>
      </c>
      <c r="J35" s="32">
        <v>4</v>
      </c>
      <c r="K35" s="222">
        <f t="shared" si="35"/>
        <v>0.5</v>
      </c>
      <c r="L35" s="223">
        <f t="shared" si="36"/>
        <v>0.46666666666666662</v>
      </c>
      <c r="M35" s="224">
        <v>7</v>
      </c>
      <c r="N35" s="224">
        <f>RANK(CR40,$L$27:$L$41,0)</f>
        <v>8</v>
      </c>
      <c r="O35" s="232">
        <f t="shared" si="37"/>
        <v>0.5</v>
      </c>
      <c r="P35" s="232">
        <f>CR40</f>
        <v>0.40277777777777773</v>
      </c>
      <c r="Q35" s="231">
        <f>AVERAGE(L16,CR40)</f>
        <v>0.45138888888888884</v>
      </c>
      <c r="R35" s="224"/>
      <c r="S35" s="224">
        <v>0.6694444444444444</v>
      </c>
      <c r="T35" s="231">
        <v>2</v>
      </c>
      <c r="U35" s="231">
        <f t="shared" si="38"/>
        <v>7</v>
      </c>
      <c r="AN35" s="213">
        <v>0.38008658008658003</v>
      </c>
      <c r="CD35" s="145" t="s">
        <v>72</v>
      </c>
      <c r="CE35" s="2">
        <v>1</v>
      </c>
      <c r="CG35" s="144">
        <v>9</v>
      </c>
      <c r="CH35" s="145" t="s">
        <v>72</v>
      </c>
      <c r="CI35" s="32">
        <v>5</v>
      </c>
      <c r="CJ35" s="32">
        <v>5</v>
      </c>
      <c r="CK35" s="222">
        <f t="shared" si="39"/>
        <v>0.5</v>
      </c>
      <c r="CL35" s="32">
        <v>4</v>
      </c>
      <c r="CM35" s="32">
        <v>6</v>
      </c>
      <c r="CN35" s="222">
        <f t="shared" si="40"/>
        <v>0.4</v>
      </c>
      <c r="CO35" s="32">
        <v>4</v>
      </c>
      <c r="CP35" s="32">
        <v>4</v>
      </c>
      <c r="CQ35" s="222">
        <f t="shared" si="41"/>
        <v>0.5</v>
      </c>
      <c r="CR35" s="223">
        <f t="shared" si="42"/>
        <v>0.46666666666666662</v>
      </c>
    </row>
    <row r="36" spans="1:96" x14ac:dyDescent="0.25">
      <c r="A36" s="144">
        <v>10</v>
      </c>
      <c r="B36" s="145" t="s">
        <v>87</v>
      </c>
      <c r="C36" s="32">
        <v>4</v>
      </c>
      <c r="D36" s="32">
        <v>7</v>
      </c>
      <c r="E36" s="222">
        <f t="shared" si="33"/>
        <v>0.36363636363636365</v>
      </c>
      <c r="F36" s="32">
        <v>3</v>
      </c>
      <c r="G36" s="32">
        <v>7</v>
      </c>
      <c r="H36" s="222">
        <f t="shared" si="34"/>
        <v>0.3</v>
      </c>
      <c r="I36" s="32">
        <v>2</v>
      </c>
      <c r="J36" s="32">
        <v>5</v>
      </c>
      <c r="K36" s="222">
        <f t="shared" si="35"/>
        <v>0.2857142857142857</v>
      </c>
      <c r="L36" s="223">
        <f t="shared" si="36"/>
        <v>0.31645021645021643</v>
      </c>
      <c r="M36" s="224">
        <v>1</v>
      </c>
      <c r="N36" s="224">
        <f>RANK(CR35,$L$27:$L$41,0)</f>
        <v>2</v>
      </c>
      <c r="O36" s="232">
        <f t="shared" si="37"/>
        <v>0.37301587301587302</v>
      </c>
      <c r="P36" s="232">
        <f>CR35</f>
        <v>0.46666666666666662</v>
      </c>
      <c r="Q36" s="231">
        <f>AVERAGE(L17,CR35)</f>
        <v>0.41984126984126979</v>
      </c>
      <c r="R36" s="224"/>
      <c r="S36" s="224">
        <v>0.67748917748917736</v>
      </c>
      <c r="T36" s="231">
        <v>1</v>
      </c>
      <c r="U36" s="231">
        <f t="shared" si="38"/>
        <v>6</v>
      </c>
      <c r="AN36" s="213">
        <v>0.36742424242424243</v>
      </c>
      <c r="CD36" s="145" t="s">
        <v>87</v>
      </c>
      <c r="CE36" s="2">
        <v>3</v>
      </c>
      <c r="CG36" s="144">
        <v>10</v>
      </c>
      <c r="CH36" s="145" t="s">
        <v>87</v>
      </c>
      <c r="CI36" s="32">
        <v>4</v>
      </c>
      <c r="CJ36" s="32">
        <v>7</v>
      </c>
      <c r="CK36" s="222">
        <f t="shared" si="39"/>
        <v>0.36363636363636365</v>
      </c>
      <c r="CL36" s="32">
        <v>3</v>
      </c>
      <c r="CM36" s="32">
        <v>7</v>
      </c>
      <c r="CN36" s="222">
        <f t="shared" si="40"/>
        <v>0.3</v>
      </c>
      <c r="CO36" s="32">
        <v>2</v>
      </c>
      <c r="CP36" s="32">
        <v>5</v>
      </c>
      <c r="CQ36" s="222">
        <f t="shared" si="41"/>
        <v>0.2857142857142857</v>
      </c>
      <c r="CR36" s="223">
        <f t="shared" si="42"/>
        <v>0.31645021645021643</v>
      </c>
    </row>
    <row r="37" spans="1:96" x14ac:dyDescent="0.25">
      <c r="A37" s="144">
        <v>11</v>
      </c>
      <c r="B37" s="145" t="s">
        <v>86</v>
      </c>
      <c r="C37" s="32">
        <v>4</v>
      </c>
      <c r="D37" s="32">
        <v>5</v>
      </c>
      <c r="E37" s="222">
        <f t="shared" si="33"/>
        <v>0.44444444444444442</v>
      </c>
      <c r="F37" s="32">
        <v>4</v>
      </c>
      <c r="G37" s="32">
        <v>6</v>
      </c>
      <c r="H37" s="222">
        <f t="shared" si="34"/>
        <v>0.4</v>
      </c>
      <c r="I37" s="32">
        <v>3</v>
      </c>
      <c r="J37" s="32">
        <v>5</v>
      </c>
      <c r="K37" s="222">
        <f t="shared" si="35"/>
        <v>0.375</v>
      </c>
      <c r="L37" s="223">
        <f t="shared" si="36"/>
        <v>0.4064814814814815</v>
      </c>
      <c r="M37" s="224">
        <v>11</v>
      </c>
      <c r="N37" s="224">
        <f>RANK(CR30,$L$27:$L$41,0)</f>
        <v>10</v>
      </c>
      <c r="O37" s="232">
        <f t="shared" si="37"/>
        <v>0.43981481481481483</v>
      </c>
      <c r="P37" s="232">
        <f>CR30</f>
        <v>0.36742424242424243</v>
      </c>
      <c r="Q37" s="231">
        <f>AVERAGE(L18,CR30)</f>
        <v>0.40361952861952866</v>
      </c>
      <c r="R37" s="224"/>
      <c r="S37" s="224">
        <v>0.69126984126984126</v>
      </c>
      <c r="T37" s="231">
        <v>3</v>
      </c>
      <c r="U37" s="231">
        <f t="shared" si="38"/>
        <v>5</v>
      </c>
      <c r="AN37" s="213">
        <v>0.34523809523809518</v>
      </c>
      <c r="CD37" s="145" t="s">
        <v>86</v>
      </c>
      <c r="CE37" s="2">
        <v>2</v>
      </c>
      <c r="CG37" s="144">
        <v>11</v>
      </c>
      <c r="CH37" s="145" t="s">
        <v>86</v>
      </c>
      <c r="CI37" s="32">
        <v>4</v>
      </c>
      <c r="CJ37" s="32">
        <v>5</v>
      </c>
      <c r="CK37" s="222">
        <f t="shared" si="39"/>
        <v>0.44444444444444442</v>
      </c>
      <c r="CL37" s="32">
        <v>4</v>
      </c>
      <c r="CM37" s="32">
        <v>6</v>
      </c>
      <c r="CN37" s="222">
        <f t="shared" si="40"/>
        <v>0.4</v>
      </c>
      <c r="CO37" s="32">
        <v>3</v>
      </c>
      <c r="CP37" s="32">
        <v>5</v>
      </c>
      <c r="CQ37" s="222">
        <f t="shared" si="41"/>
        <v>0.375</v>
      </c>
      <c r="CR37" s="223">
        <f t="shared" si="42"/>
        <v>0.4064814814814815</v>
      </c>
    </row>
    <row r="38" spans="1:96" x14ac:dyDescent="0.25">
      <c r="A38" s="144">
        <v>12</v>
      </c>
      <c r="B38" s="145" t="s">
        <v>88</v>
      </c>
      <c r="C38" s="32">
        <v>3</v>
      </c>
      <c r="D38" s="32">
        <v>6</v>
      </c>
      <c r="E38" s="222">
        <f t="shared" si="33"/>
        <v>0.33333333333333331</v>
      </c>
      <c r="F38" s="32">
        <v>3</v>
      </c>
      <c r="G38" s="32">
        <v>7</v>
      </c>
      <c r="H38" s="222">
        <f t="shared" si="34"/>
        <v>0.3</v>
      </c>
      <c r="I38" s="32">
        <v>2</v>
      </c>
      <c r="J38" s="32">
        <v>5</v>
      </c>
      <c r="K38" s="222">
        <f t="shared" si="35"/>
        <v>0.2857142857142857</v>
      </c>
      <c r="L38" s="223">
        <f t="shared" si="36"/>
        <v>0.30634920634920632</v>
      </c>
      <c r="M38" s="224">
        <v>5</v>
      </c>
      <c r="N38" s="224">
        <f>RANK(CR37,$L$27:$L$41,0)</f>
        <v>7</v>
      </c>
      <c r="O38" s="232">
        <f t="shared" si="37"/>
        <v>0.37896825396825395</v>
      </c>
      <c r="P38" s="232">
        <f>CR37</f>
        <v>0.4064814814814815</v>
      </c>
      <c r="Q38" s="231">
        <f>AVERAGE(L19,CR37)</f>
        <v>0.3927248677248677</v>
      </c>
      <c r="R38" s="224"/>
      <c r="S38" s="224">
        <v>0.70932539682539686</v>
      </c>
      <c r="T38" s="231">
        <v>1</v>
      </c>
      <c r="U38" s="231">
        <f t="shared" si="38"/>
        <v>4</v>
      </c>
      <c r="AN38" s="213">
        <v>0.32023809523809527</v>
      </c>
      <c r="CD38" s="145" t="s">
        <v>88</v>
      </c>
      <c r="CE38" s="2">
        <v>3</v>
      </c>
      <c r="CG38" s="144">
        <v>12</v>
      </c>
      <c r="CH38" s="145" t="s">
        <v>88</v>
      </c>
      <c r="CI38" s="32">
        <v>3</v>
      </c>
      <c r="CJ38" s="32">
        <v>6</v>
      </c>
      <c r="CK38" s="222">
        <f t="shared" si="39"/>
        <v>0.33333333333333331</v>
      </c>
      <c r="CL38" s="32">
        <v>3</v>
      </c>
      <c r="CM38" s="32">
        <v>7</v>
      </c>
      <c r="CN38" s="222">
        <f t="shared" si="40"/>
        <v>0.3</v>
      </c>
      <c r="CO38" s="32">
        <v>2</v>
      </c>
      <c r="CP38" s="32">
        <v>5</v>
      </c>
      <c r="CQ38" s="222">
        <f t="shared" si="41"/>
        <v>0.2857142857142857</v>
      </c>
      <c r="CR38" s="223">
        <f t="shared" si="42"/>
        <v>0.30634920634920632</v>
      </c>
    </row>
    <row r="39" spans="1:96" x14ac:dyDescent="0.25">
      <c r="A39" s="144">
        <v>13</v>
      </c>
      <c r="B39" s="145" t="s">
        <v>85</v>
      </c>
      <c r="C39" s="32">
        <v>3</v>
      </c>
      <c r="D39" s="32">
        <v>5</v>
      </c>
      <c r="E39" s="222">
        <f t="shared" si="33"/>
        <v>0.375</v>
      </c>
      <c r="F39" s="32">
        <v>3</v>
      </c>
      <c r="G39" s="32">
        <v>7</v>
      </c>
      <c r="H39" s="222">
        <f t="shared" si="34"/>
        <v>0.3</v>
      </c>
      <c r="I39" s="32">
        <v>2</v>
      </c>
      <c r="J39" s="32">
        <v>5</v>
      </c>
      <c r="K39" s="222">
        <f t="shared" si="35"/>
        <v>0.2857142857142857</v>
      </c>
      <c r="L39" s="223">
        <f t="shared" si="36"/>
        <v>0.32023809523809527</v>
      </c>
      <c r="M39" s="224">
        <v>12</v>
      </c>
      <c r="N39" s="224">
        <f>RANK(CR39,$L$27:$L$41,0)</f>
        <v>12</v>
      </c>
      <c r="O39" s="232">
        <f t="shared" si="37"/>
        <v>0.39285714285714285</v>
      </c>
      <c r="P39" s="232">
        <f>CR39</f>
        <v>0.32023809523809527</v>
      </c>
      <c r="Q39" s="231">
        <f>AVERAGE(L20,CR39)</f>
        <v>0.35654761904761906</v>
      </c>
      <c r="R39" s="224"/>
      <c r="S39" s="224">
        <v>0.71130952380952384</v>
      </c>
      <c r="T39" s="231">
        <v>3</v>
      </c>
      <c r="U39" s="231">
        <f t="shared" si="38"/>
        <v>3</v>
      </c>
      <c r="AN39" s="213">
        <v>0.31645021645021643</v>
      </c>
      <c r="CD39" s="145" t="s">
        <v>85</v>
      </c>
      <c r="CE39" s="2">
        <v>2</v>
      </c>
      <c r="CG39" s="144">
        <v>13</v>
      </c>
      <c r="CH39" s="145" t="s">
        <v>85</v>
      </c>
      <c r="CI39" s="32">
        <v>3</v>
      </c>
      <c r="CJ39" s="32">
        <v>5</v>
      </c>
      <c r="CK39" s="222">
        <f t="shared" si="39"/>
        <v>0.375</v>
      </c>
      <c r="CL39" s="32">
        <v>3</v>
      </c>
      <c r="CM39" s="32">
        <v>7</v>
      </c>
      <c r="CN39" s="222">
        <f t="shared" si="40"/>
        <v>0.3</v>
      </c>
      <c r="CO39" s="32">
        <v>2</v>
      </c>
      <c r="CP39" s="32">
        <v>5</v>
      </c>
      <c r="CQ39" s="222">
        <f t="shared" si="41"/>
        <v>0.2857142857142857</v>
      </c>
      <c r="CR39" s="223">
        <f t="shared" si="42"/>
        <v>0.32023809523809527</v>
      </c>
    </row>
    <row r="40" spans="1:96" x14ac:dyDescent="0.25">
      <c r="A40" s="144">
        <v>14</v>
      </c>
      <c r="B40" s="145" t="s">
        <v>83</v>
      </c>
      <c r="C40" s="32">
        <v>6</v>
      </c>
      <c r="D40" s="32">
        <v>6</v>
      </c>
      <c r="E40" s="222">
        <f t="shared" si="33"/>
        <v>0.5</v>
      </c>
      <c r="F40" s="32">
        <v>3</v>
      </c>
      <c r="G40" s="32">
        <v>6</v>
      </c>
      <c r="H40" s="222">
        <f t="shared" si="34"/>
        <v>0.33333333333333331</v>
      </c>
      <c r="I40" s="32">
        <v>3</v>
      </c>
      <c r="J40" s="32">
        <v>5</v>
      </c>
      <c r="K40" s="222">
        <f t="shared" si="35"/>
        <v>0.375</v>
      </c>
      <c r="L40" s="223">
        <f t="shared" si="36"/>
        <v>0.40277777777777773</v>
      </c>
      <c r="M40" s="224">
        <v>9</v>
      </c>
      <c r="N40" s="224">
        <f>RANK(CR27,$L$27:$L$41,0)</f>
        <v>9</v>
      </c>
      <c r="O40" s="232">
        <f t="shared" si="37"/>
        <v>0.40119047619047615</v>
      </c>
      <c r="P40" s="232">
        <f>CR27</f>
        <v>0.38008658008658003</v>
      </c>
      <c r="Q40" s="231">
        <f>AVERAGE(L21,CR27)</f>
        <v>0.39063852813852806</v>
      </c>
      <c r="R40" s="224"/>
      <c r="S40" s="224">
        <v>0.74609788359788354</v>
      </c>
      <c r="T40" s="231">
        <v>2</v>
      </c>
      <c r="U40" s="231">
        <f t="shared" si="38"/>
        <v>2</v>
      </c>
      <c r="AN40" s="213">
        <v>0.30634920634920632</v>
      </c>
      <c r="CD40" s="145" t="s">
        <v>83</v>
      </c>
      <c r="CE40" s="2">
        <v>2</v>
      </c>
      <c r="CG40" s="144">
        <v>14</v>
      </c>
      <c r="CH40" s="145" t="s">
        <v>83</v>
      </c>
      <c r="CI40" s="32">
        <v>6</v>
      </c>
      <c r="CJ40" s="32">
        <v>6</v>
      </c>
      <c r="CK40" s="222">
        <f t="shared" si="39"/>
        <v>0.5</v>
      </c>
      <c r="CL40" s="32">
        <v>3</v>
      </c>
      <c r="CM40" s="32">
        <v>6</v>
      </c>
      <c r="CN40" s="222">
        <f t="shared" si="40"/>
        <v>0.33333333333333331</v>
      </c>
      <c r="CO40" s="32">
        <v>3</v>
      </c>
      <c r="CP40" s="32">
        <v>5</v>
      </c>
      <c r="CQ40" s="222">
        <f t="shared" si="41"/>
        <v>0.375</v>
      </c>
      <c r="CR40" s="223">
        <f t="shared" si="42"/>
        <v>0.40277777777777773</v>
      </c>
    </row>
    <row r="41" spans="1:96" x14ac:dyDescent="0.25">
      <c r="A41" s="144">
        <v>15</v>
      </c>
      <c r="B41" s="145" t="s">
        <v>76</v>
      </c>
      <c r="C41" s="32">
        <v>5</v>
      </c>
      <c r="D41" s="32">
        <v>6</v>
      </c>
      <c r="E41" s="222">
        <f t="shared" si="33"/>
        <v>0.45454545454545453</v>
      </c>
      <c r="F41" s="32">
        <v>5</v>
      </c>
      <c r="G41" s="32">
        <v>7</v>
      </c>
      <c r="H41" s="222">
        <f t="shared" si="34"/>
        <v>0.41666666666666669</v>
      </c>
      <c r="I41" s="32">
        <v>4</v>
      </c>
      <c r="J41" s="32">
        <v>5</v>
      </c>
      <c r="K41" s="222">
        <f t="shared" si="35"/>
        <v>0.44444444444444442</v>
      </c>
      <c r="L41" s="223">
        <f t="shared" si="36"/>
        <v>0.43855218855218858</v>
      </c>
      <c r="M41" s="224">
        <v>7</v>
      </c>
      <c r="N41" s="224">
        <f>RANK(CR41,$L$27:$L$41,0)</f>
        <v>4</v>
      </c>
      <c r="O41" s="232">
        <f t="shared" si="37"/>
        <v>0.46103896103896108</v>
      </c>
      <c r="P41" s="232">
        <f>CR41</f>
        <v>0.43855218855218858</v>
      </c>
      <c r="Q41" s="231">
        <f>AVERAGE(L22,CR41)</f>
        <v>0.44979557479557486</v>
      </c>
      <c r="R41" s="224"/>
      <c r="S41" s="224">
        <v>0.74768518518518512</v>
      </c>
      <c r="T41" s="231">
        <v>2</v>
      </c>
      <c r="U41" s="231">
        <f t="shared" si="38"/>
        <v>1</v>
      </c>
      <c r="AN41" s="213">
        <v>0.30357142857142855</v>
      </c>
      <c r="CD41" s="145" t="s">
        <v>76</v>
      </c>
      <c r="CE41" s="2">
        <v>1</v>
      </c>
      <c r="CG41" s="144">
        <v>15</v>
      </c>
      <c r="CH41" s="145" t="s">
        <v>76</v>
      </c>
      <c r="CI41" s="32">
        <v>5</v>
      </c>
      <c r="CJ41" s="32">
        <v>6</v>
      </c>
      <c r="CK41" s="222">
        <f t="shared" si="39"/>
        <v>0.45454545454545453</v>
      </c>
      <c r="CL41" s="32">
        <v>5</v>
      </c>
      <c r="CM41" s="32">
        <v>7</v>
      </c>
      <c r="CN41" s="222">
        <f t="shared" si="40"/>
        <v>0.41666666666666669</v>
      </c>
      <c r="CO41" s="32">
        <v>4</v>
      </c>
      <c r="CP41" s="32">
        <v>5</v>
      </c>
      <c r="CQ41" s="222">
        <f t="shared" si="41"/>
        <v>0.44444444444444442</v>
      </c>
      <c r="CR41" s="223">
        <f t="shared" si="42"/>
        <v>0.43855218855218858</v>
      </c>
    </row>
    <row r="45" spans="1:96" x14ac:dyDescent="0.25">
      <c r="A45" s="138" t="s">
        <v>138</v>
      </c>
      <c r="CG45" s="138" t="s">
        <v>138</v>
      </c>
    </row>
    <row r="47" spans="1:96" x14ac:dyDescent="0.25">
      <c r="A47" s="381" t="s">
        <v>116</v>
      </c>
      <c r="B47" s="381"/>
      <c r="CG47" s="381" t="s">
        <v>116</v>
      </c>
      <c r="CH47" s="381"/>
    </row>
    <row r="48" spans="1:96" x14ac:dyDescent="0.25">
      <c r="A48" s="382" t="s">
        <v>23</v>
      </c>
      <c r="B48" s="382" t="s">
        <v>63</v>
      </c>
      <c r="C48" s="383" t="s">
        <v>118</v>
      </c>
      <c r="D48" s="384"/>
      <c r="E48" s="385"/>
      <c r="F48" s="383" t="s">
        <v>119</v>
      </c>
      <c r="G48" s="384"/>
      <c r="H48" s="385"/>
      <c r="I48" s="383" t="s">
        <v>120</v>
      </c>
      <c r="J48" s="384"/>
      <c r="K48" s="385"/>
      <c r="L48" s="386" t="s">
        <v>121</v>
      </c>
      <c r="CG48" s="382" t="s">
        <v>23</v>
      </c>
      <c r="CH48" s="382" t="s">
        <v>63</v>
      </c>
      <c r="CI48" s="383" t="s">
        <v>118</v>
      </c>
      <c r="CJ48" s="384"/>
      <c r="CK48" s="385"/>
      <c r="CL48" s="383" t="s">
        <v>119</v>
      </c>
      <c r="CM48" s="384"/>
      <c r="CN48" s="385"/>
      <c r="CO48" s="383" t="s">
        <v>120</v>
      </c>
      <c r="CP48" s="384"/>
      <c r="CQ48" s="385"/>
      <c r="CR48" s="386" t="s">
        <v>121</v>
      </c>
    </row>
    <row r="49" spans="1:96" x14ac:dyDescent="0.25">
      <c r="A49" s="382"/>
      <c r="B49" s="382"/>
      <c r="C49" s="32" t="s">
        <v>130</v>
      </c>
      <c r="D49" s="32" t="s">
        <v>131</v>
      </c>
      <c r="E49" s="222" t="s">
        <v>132</v>
      </c>
      <c r="F49" s="32" t="s">
        <v>133</v>
      </c>
      <c r="G49" s="32" t="s">
        <v>134</v>
      </c>
      <c r="H49" s="222" t="s">
        <v>135</v>
      </c>
      <c r="I49" s="32" t="s">
        <v>130</v>
      </c>
      <c r="J49" s="32" t="s">
        <v>131</v>
      </c>
      <c r="K49" s="222" t="s">
        <v>136</v>
      </c>
      <c r="L49" s="387"/>
      <c r="CD49" s="142" t="s">
        <v>63</v>
      </c>
      <c r="CG49" s="382"/>
      <c r="CH49" s="382"/>
      <c r="CI49" s="32" t="s">
        <v>130</v>
      </c>
      <c r="CJ49" s="32" t="s">
        <v>131</v>
      </c>
      <c r="CK49" s="222" t="s">
        <v>132</v>
      </c>
      <c r="CL49" s="32" t="s">
        <v>133</v>
      </c>
      <c r="CM49" s="32" t="s">
        <v>134</v>
      </c>
      <c r="CN49" s="222" t="s">
        <v>135</v>
      </c>
      <c r="CO49" s="32" t="s">
        <v>130</v>
      </c>
      <c r="CP49" s="32" t="s">
        <v>131</v>
      </c>
      <c r="CQ49" s="222" t="s">
        <v>136</v>
      </c>
      <c r="CR49" s="387"/>
    </row>
    <row r="50" spans="1:96" x14ac:dyDescent="0.25">
      <c r="A50" s="144">
        <v>1</v>
      </c>
      <c r="B50" s="145" t="s">
        <v>91</v>
      </c>
      <c r="C50" s="32">
        <v>3</v>
      </c>
      <c r="D50" s="32">
        <v>5</v>
      </c>
      <c r="E50" s="222">
        <f t="shared" ref="E50:E64" si="43">C50/(C50+D50)</f>
        <v>0.375</v>
      </c>
      <c r="F50" s="32">
        <v>3</v>
      </c>
      <c r="G50" s="32">
        <v>4</v>
      </c>
      <c r="H50" s="222">
        <f t="shared" ref="H50:H64" si="44">F50/(F50+G50)</f>
        <v>0.42857142857142855</v>
      </c>
      <c r="I50" s="32">
        <v>3</v>
      </c>
      <c r="J50" s="32">
        <v>6</v>
      </c>
      <c r="K50" s="222">
        <f t="shared" ref="K50:K64" si="45">I50/(I50+J50)</f>
        <v>0.33333333333333331</v>
      </c>
      <c r="L50" s="223">
        <f t="shared" ref="L50:L64" si="46">AVERAGE(E50,H50,K50)</f>
        <v>0.37896825396825395</v>
      </c>
      <c r="M50" s="213">
        <v>6</v>
      </c>
      <c r="N50" s="213">
        <f t="shared" ref="N50:N64" si="47">RANK(L50,$L$50:$L$64,0)</f>
        <v>15</v>
      </c>
      <c r="O50" s="214">
        <v>2</v>
      </c>
      <c r="S50" s="139">
        <v>16</v>
      </c>
      <c r="U50" s="214">
        <v>5</v>
      </c>
      <c r="V50" s="214">
        <v>6</v>
      </c>
      <c r="W50" s="214">
        <f t="shared" ref="W50:W64" si="48">U50/(U50+V50)</f>
        <v>0.45454545454545453</v>
      </c>
      <c r="X50" s="214">
        <v>5</v>
      </c>
      <c r="Y50" s="214">
        <v>6</v>
      </c>
      <c r="Z50" s="214">
        <f t="shared" ref="Z50:Z64" si="49">X50/(X50+Y50)</f>
        <v>0.45454545454545453</v>
      </c>
      <c r="AA50" s="214">
        <v>3</v>
      </c>
      <c r="AB50" s="214">
        <v>5</v>
      </c>
      <c r="AC50" s="214">
        <f t="shared" ref="AC50:AC64" si="50">AA50/(AA50+AB50)</f>
        <v>0.375</v>
      </c>
      <c r="AD50" s="236">
        <f t="shared" ref="AD50:AD64" si="51">AVERAGE(W50,Z50,AC50)</f>
        <v>0.42803030303030304</v>
      </c>
      <c r="AE50" s="213">
        <v>6</v>
      </c>
      <c r="AF50" s="213">
        <f t="shared" ref="AF50:AF64" si="52">RANK(AD50,$AD$50:$AD$64,0)</f>
        <v>5</v>
      </c>
      <c r="AG50" s="237">
        <f t="shared" ref="AG50:AG64" si="53">L50</f>
        <v>0.37896825396825395</v>
      </c>
      <c r="AH50" s="238">
        <f t="shared" ref="AH50:AH64" si="54">AD50</f>
        <v>0.42803030303030304</v>
      </c>
      <c r="AI50" s="226">
        <f t="shared" ref="AI50:AI64" si="55">AVERAGE(L50,AD50)</f>
        <v>0.40349927849927847</v>
      </c>
      <c r="AJ50" s="226">
        <f>SUM(AI50:AI64)</f>
        <v>6.2672212047212064</v>
      </c>
      <c r="AK50" s="213">
        <v>0.60978835978835977</v>
      </c>
      <c r="AL50" s="226">
        <v>2</v>
      </c>
      <c r="AM50" s="226"/>
      <c r="AN50" s="213">
        <v>0.5</v>
      </c>
      <c r="AP50" s="139">
        <v>16</v>
      </c>
      <c r="AQ50" s="213">
        <v>9</v>
      </c>
      <c r="AR50" s="213">
        <v>2</v>
      </c>
      <c r="AS50" s="213">
        <f t="shared" ref="AS50:AS64" si="56">AQ50/(AQ50+AR50)</f>
        <v>0.81818181818181823</v>
      </c>
      <c r="AT50" s="213">
        <v>10</v>
      </c>
      <c r="AU50" s="213">
        <v>2</v>
      </c>
      <c r="AV50" s="213">
        <f t="shared" ref="AV50:AV64" si="57">AT50/(AT50+AU50)</f>
        <v>0.83333333333333337</v>
      </c>
      <c r="AW50" s="213">
        <v>8</v>
      </c>
      <c r="AX50" s="213">
        <v>2</v>
      </c>
      <c r="AY50" s="213">
        <f t="shared" ref="AY50:AY64" si="58">AW50/(AW50+AX50)</f>
        <v>0.8</v>
      </c>
      <c r="AZ50" s="226">
        <f t="shared" ref="AZ50:AZ64" si="59">AVERAGE(AS50,AV50,AY50)</f>
        <v>0.81717171717171722</v>
      </c>
      <c r="BA50" s="213">
        <v>6</v>
      </c>
      <c r="BB50" s="213">
        <f t="shared" ref="BB50:BB64" si="60">RANK(AZ50,$AZ$50:$AZ$64,0)</f>
        <v>6</v>
      </c>
      <c r="BC50" s="213">
        <v>2</v>
      </c>
      <c r="BF50" s="139">
        <v>16</v>
      </c>
      <c r="BG50" s="213">
        <v>10</v>
      </c>
      <c r="BH50" s="213">
        <v>2</v>
      </c>
      <c r="BI50" s="213">
        <f t="shared" ref="BI50:BI64" si="61">BG50/(BG50+BH50)</f>
        <v>0.83333333333333337</v>
      </c>
      <c r="BJ50" s="213">
        <v>9</v>
      </c>
      <c r="BK50" s="213">
        <v>2</v>
      </c>
      <c r="BL50" s="213">
        <f t="shared" ref="BL50:BL64" si="62">BJ50/(BJ50+BK50)</f>
        <v>0.81818181818181823</v>
      </c>
      <c r="BM50" s="213">
        <v>8</v>
      </c>
      <c r="BN50" s="213">
        <v>2</v>
      </c>
      <c r="BO50" s="213">
        <f t="shared" ref="BO50:BO64" si="63">BM50/(BM50+BN50)</f>
        <v>0.8</v>
      </c>
      <c r="BP50" s="226">
        <f t="shared" ref="BP50:BP64" si="64">AVERAGE(BI50,BL50,BO50)</f>
        <v>0.81717171717171722</v>
      </c>
      <c r="BQ50" s="213">
        <v>6</v>
      </c>
      <c r="BR50" s="213">
        <f t="shared" ref="BR50:BR64" si="65">RANK(BP50,$BP$50:$BP$64,0)</f>
        <v>7</v>
      </c>
      <c r="BS50" s="213">
        <v>2</v>
      </c>
      <c r="BT50" s="226">
        <f t="shared" ref="BT50:BT64" si="66">AVERAGE(AZ50,BP50)</f>
        <v>0.81717171717171722</v>
      </c>
      <c r="BU50" s="226">
        <f>SUM(BT50:BT64)</f>
        <v>12.056107781107784</v>
      </c>
      <c r="BV50" s="225">
        <f t="shared" ref="BV50:BV64" si="67">AI50</f>
        <v>0.40349927849927847</v>
      </c>
      <c r="BW50" s="225">
        <f t="shared" ref="BW50:BW64" si="68">BT50</f>
        <v>0.81717171717171722</v>
      </c>
      <c r="BX50" s="226">
        <f t="shared" ref="BX50:BX64" si="69">BW50-BV50</f>
        <v>0.41367243867243875</v>
      </c>
      <c r="BY50" s="226">
        <v>2</v>
      </c>
      <c r="BZ50" s="213">
        <v>6</v>
      </c>
      <c r="CA50" s="213">
        <f t="shared" ref="CA50:CA64" si="70">RANK(BW50,$BW$50:$BW$64,0)</f>
        <v>7</v>
      </c>
      <c r="CB50" s="226">
        <f>SUM(BX50:BX64)</f>
        <v>5.7888865763865764</v>
      </c>
      <c r="CC50" s="213">
        <f t="shared" ref="CC50:CC64" si="71">RANK(BX50,$BX$50:$BX$64,0)</f>
        <v>5</v>
      </c>
      <c r="CD50" s="145" t="s">
        <v>91</v>
      </c>
      <c r="CE50" s="2">
        <v>3</v>
      </c>
      <c r="CG50" s="144">
        <v>1</v>
      </c>
      <c r="CH50" s="145" t="s">
        <v>91</v>
      </c>
      <c r="CI50" s="32">
        <v>3</v>
      </c>
      <c r="CJ50" s="32">
        <v>5</v>
      </c>
      <c r="CK50" s="222">
        <f t="shared" ref="CK50:CK64" si="72">CI50/(CI50+CJ50)</f>
        <v>0.375</v>
      </c>
      <c r="CL50" s="32">
        <v>3</v>
      </c>
      <c r="CM50" s="32">
        <v>4</v>
      </c>
      <c r="CN50" s="222">
        <f t="shared" ref="CN50:CN64" si="73">CL50/(CL50+CM50)</f>
        <v>0.42857142857142855</v>
      </c>
      <c r="CO50" s="32">
        <v>3</v>
      </c>
      <c r="CP50" s="32">
        <v>6</v>
      </c>
      <c r="CQ50" s="222">
        <f t="shared" ref="CQ50:CQ64" si="74">CO50/(CO50+CP50)</f>
        <v>0.33333333333333331</v>
      </c>
      <c r="CR50" s="223">
        <f t="shared" ref="CR50:CR64" si="75">AVERAGE(CK50,CN50,CQ50)</f>
        <v>0.37896825396825395</v>
      </c>
    </row>
    <row r="51" spans="1:96" x14ac:dyDescent="0.25">
      <c r="A51" s="144">
        <v>2</v>
      </c>
      <c r="B51" s="145" t="s">
        <v>92</v>
      </c>
      <c r="C51" s="32">
        <v>4</v>
      </c>
      <c r="D51" s="32">
        <v>6</v>
      </c>
      <c r="E51" s="222">
        <f t="shared" si="43"/>
        <v>0.4</v>
      </c>
      <c r="F51" s="32">
        <v>5</v>
      </c>
      <c r="G51" s="32">
        <v>6</v>
      </c>
      <c r="H51" s="222">
        <f t="shared" si="44"/>
        <v>0.45454545454545453</v>
      </c>
      <c r="I51" s="32">
        <v>2</v>
      </c>
      <c r="J51" s="32">
        <v>5</v>
      </c>
      <c r="K51" s="222">
        <f t="shared" si="45"/>
        <v>0.2857142857142857</v>
      </c>
      <c r="L51" s="223">
        <f t="shared" si="46"/>
        <v>0.38008658008658003</v>
      </c>
      <c r="M51" s="213">
        <v>6</v>
      </c>
      <c r="N51" s="213">
        <f t="shared" si="47"/>
        <v>14</v>
      </c>
      <c r="O51" s="214">
        <v>2</v>
      </c>
      <c r="S51" s="139">
        <v>17</v>
      </c>
      <c r="U51" s="214">
        <v>5</v>
      </c>
      <c r="V51" s="214">
        <v>5</v>
      </c>
      <c r="W51" s="214">
        <f t="shared" si="48"/>
        <v>0.5</v>
      </c>
      <c r="X51" s="214">
        <v>4</v>
      </c>
      <c r="Y51" s="214">
        <v>7</v>
      </c>
      <c r="Z51" s="214">
        <f t="shared" si="49"/>
        <v>0.36363636363636365</v>
      </c>
      <c r="AA51" s="214">
        <v>4</v>
      </c>
      <c r="AB51" s="214">
        <v>5</v>
      </c>
      <c r="AC51" s="214">
        <f t="shared" si="50"/>
        <v>0.44444444444444442</v>
      </c>
      <c r="AD51" s="236">
        <f t="shared" si="51"/>
        <v>0.43602693602693599</v>
      </c>
      <c r="AE51" s="213">
        <v>6</v>
      </c>
      <c r="AF51" s="213">
        <f t="shared" si="52"/>
        <v>4</v>
      </c>
      <c r="AG51" s="237">
        <f t="shared" si="53"/>
        <v>0.38008658008658003</v>
      </c>
      <c r="AH51" s="238">
        <f t="shared" si="54"/>
        <v>0.43602693602693599</v>
      </c>
      <c r="AI51" s="226">
        <f t="shared" si="55"/>
        <v>0.40805675805675801</v>
      </c>
      <c r="AJ51" s="213">
        <f>STDEV(AI50:AI64)</f>
        <v>2.8591459534078215E-2</v>
      </c>
      <c r="AK51" s="213">
        <v>0.6238095238095237</v>
      </c>
      <c r="AL51" s="226">
        <v>2</v>
      </c>
      <c r="AM51" s="226"/>
      <c r="AN51" s="213">
        <v>0.48717948717948717</v>
      </c>
      <c r="AP51" s="139">
        <v>17</v>
      </c>
      <c r="AQ51" s="213">
        <v>9</v>
      </c>
      <c r="AR51" s="213">
        <v>3</v>
      </c>
      <c r="AS51" s="213">
        <f t="shared" si="56"/>
        <v>0.75</v>
      </c>
      <c r="AT51" s="213">
        <v>10</v>
      </c>
      <c r="AU51" s="213">
        <v>2</v>
      </c>
      <c r="AV51" s="213">
        <f t="shared" si="57"/>
        <v>0.83333333333333337</v>
      </c>
      <c r="AW51" s="213">
        <v>9</v>
      </c>
      <c r="AX51" s="213">
        <v>2</v>
      </c>
      <c r="AY51" s="213">
        <f t="shared" si="58"/>
        <v>0.81818181818181823</v>
      </c>
      <c r="AZ51" s="226">
        <f t="shared" si="59"/>
        <v>0.80050505050505061</v>
      </c>
      <c r="BA51" s="213">
        <v>6</v>
      </c>
      <c r="BB51" s="213">
        <f t="shared" si="60"/>
        <v>7</v>
      </c>
      <c r="BC51" s="213">
        <v>2</v>
      </c>
      <c r="BF51" s="139">
        <v>17</v>
      </c>
      <c r="BG51" s="213">
        <v>9</v>
      </c>
      <c r="BH51" s="213">
        <v>2</v>
      </c>
      <c r="BI51" s="213">
        <f t="shared" si="61"/>
        <v>0.81818181818181823</v>
      </c>
      <c r="BJ51" s="213">
        <v>8</v>
      </c>
      <c r="BK51" s="213">
        <v>1</v>
      </c>
      <c r="BL51" s="213">
        <f t="shared" si="62"/>
        <v>0.88888888888888884</v>
      </c>
      <c r="BM51" s="213">
        <v>9</v>
      </c>
      <c r="BN51" s="213">
        <v>2</v>
      </c>
      <c r="BO51" s="213">
        <f t="shared" si="63"/>
        <v>0.81818181818181823</v>
      </c>
      <c r="BP51" s="226">
        <f t="shared" si="64"/>
        <v>0.84175084175084181</v>
      </c>
      <c r="BQ51" s="213">
        <v>6</v>
      </c>
      <c r="BR51" s="213">
        <f t="shared" si="65"/>
        <v>6</v>
      </c>
      <c r="BS51" s="213">
        <v>2</v>
      </c>
      <c r="BT51" s="226">
        <f t="shared" si="66"/>
        <v>0.82112794612794615</v>
      </c>
      <c r="BU51" s="213">
        <f>STDEV(BT50:BT64)</f>
        <v>9.8533745384129401E-2</v>
      </c>
      <c r="BV51" s="225">
        <f t="shared" si="67"/>
        <v>0.40805675805675801</v>
      </c>
      <c r="BW51" s="225">
        <f t="shared" si="68"/>
        <v>0.82112794612794615</v>
      </c>
      <c r="BX51" s="226">
        <f t="shared" si="69"/>
        <v>0.41307118807118814</v>
      </c>
      <c r="BY51" s="226">
        <v>2</v>
      </c>
      <c r="BZ51" s="213">
        <v>6</v>
      </c>
      <c r="CA51" s="213">
        <f t="shared" si="70"/>
        <v>6</v>
      </c>
      <c r="CC51" s="213">
        <f t="shared" si="71"/>
        <v>6</v>
      </c>
      <c r="CD51" s="145" t="s">
        <v>92</v>
      </c>
      <c r="CE51" s="2">
        <v>3</v>
      </c>
      <c r="CG51" s="144">
        <v>2</v>
      </c>
      <c r="CH51" s="145" t="s">
        <v>92</v>
      </c>
      <c r="CI51" s="32">
        <v>4</v>
      </c>
      <c r="CJ51" s="32">
        <v>6</v>
      </c>
      <c r="CK51" s="222">
        <f t="shared" si="72"/>
        <v>0.4</v>
      </c>
      <c r="CL51" s="32">
        <v>5</v>
      </c>
      <c r="CM51" s="32">
        <v>6</v>
      </c>
      <c r="CN51" s="222">
        <f t="shared" si="73"/>
        <v>0.45454545454545453</v>
      </c>
      <c r="CO51" s="32">
        <v>2</v>
      </c>
      <c r="CP51" s="32">
        <v>5</v>
      </c>
      <c r="CQ51" s="222">
        <f t="shared" si="74"/>
        <v>0.2857142857142857</v>
      </c>
      <c r="CR51" s="223">
        <f t="shared" si="75"/>
        <v>0.38008658008658003</v>
      </c>
    </row>
    <row r="52" spans="1:96" x14ac:dyDescent="0.25">
      <c r="A52" s="144">
        <v>3</v>
      </c>
      <c r="B52" s="145" t="s">
        <v>94</v>
      </c>
      <c r="C52" s="32">
        <v>5</v>
      </c>
      <c r="D52" s="32">
        <v>5</v>
      </c>
      <c r="E52" s="222">
        <f t="shared" si="43"/>
        <v>0.5</v>
      </c>
      <c r="F52" s="32">
        <v>4</v>
      </c>
      <c r="G52" s="32">
        <v>5</v>
      </c>
      <c r="H52" s="222">
        <f t="shared" si="44"/>
        <v>0.44444444444444442</v>
      </c>
      <c r="I52" s="32">
        <v>4</v>
      </c>
      <c r="J52" s="32">
        <v>5</v>
      </c>
      <c r="K52" s="222">
        <f t="shared" si="45"/>
        <v>0.44444444444444442</v>
      </c>
      <c r="L52" s="223">
        <f t="shared" si="46"/>
        <v>0.46296296296296297</v>
      </c>
      <c r="M52" s="213">
        <v>8</v>
      </c>
      <c r="N52" s="213">
        <f t="shared" si="47"/>
        <v>4</v>
      </c>
      <c r="O52" s="214">
        <v>2</v>
      </c>
      <c r="S52" s="139">
        <v>18</v>
      </c>
      <c r="U52" s="214">
        <v>3</v>
      </c>
      <c r="V52" s="214">
        <v>5</v>
      </c>
      <c r="W52" s="214">
        <f t="shared" si="48"/>
        <v>0.375</v>
      </c>
      <c r="X52" s="214">
        <v>5</v>
      </c>
      <c r="Y52" s="214">
        <v>7</v>
      </c>
      <c r="Z52" s="214">
        <f t="shared" si="49"/>
        <v>0.41666666666666669</v>
      </c>
      <c r="AA52" s="214">
        <v>4</v>
      </c>
      <c r="AB52" s="214">
        <v>5</v>
      </c>
      <c r="AC52" s="214">
        <f t="shared" si="50"/>
        <v>0.44444444444444442</v>
      </c>
      <c r="AD52" s="236">
        <f t="shared" si="51"/>
        <v>0.41203703703703703</v>
      </c>
      <c r="AE52" s="213">
        <v>8</v>
      </c>
      <c r="AF52" s="213">
        <f t="shared" si="52"/>
        <v>7</v>
      </c>
      <c r="AG52" s="237">
        <f t="shared" si="53"/>
        <v>0.46296296296296297</v>
      </c>
      <c r="AH52" s="238">
        <f t="shared" si="54"/>
        <v>0.41203703703703703</v>
      </c>
      <c r="AI52" s="226">
        <f t="shared" si="55"/>
        <v>0.4375</v>
      </c>
      <c r="AJ52" s="226">
        <f>MAX(AI50:AI64)</f>
        <v>0.46632996632996632</v>
      </c>
      <c r="AK52" s="213">
        <v>0.65634920634920646</v>
      </c>
      <c r="AL52" s="226">
        <v>2</v>
      </c>
      <c r="AM52" s="226"/>
      <c r="AN52" s="213">
        <v>0.46632996632996632</v>
      </c>
      <c r="AP52" s="139">
        <v>18</v>
      </c>
      <c r="AQ52" s="213">
        <v>8</v>
      </c>
      <c r="AR52" s="213">
        <v>2</v>
      </c>
      <c r="AS52" s="213">
        <f t="shared" si="56"/>
        <v>0.8</v>
      </c>
      <c r="AT52" s="213">
        <v>8</v>
      </c>
      <c r="AU52" s="213">
        <v>2</v>
      </c>
      <c r="AV52" s="213">
        <f t="shared" si="57"/>
        <v>0.8</v>
      </c>
      <c r="AW52" s="213">
        <v>8</v>
      </c>
      <c r="AX52" s="213">
        <v>2</v>
      </c>
      <c r="AY52" s="213">
        <f t="shared" si="58"/>
        <v>0.8</v>
      </c>
      <c r="AZ52" s="226">
        <f t="shared" si="59"/>
        <v>0.80000000000000016</v>
      </c>
      <c r="BA52" s="213">
        <v>8</v>
      </c>
      <c r="BB52" s="213">
        <f t="shared" si="60"/>
        <v>8</v>
      </c>
      <c r="BC52" s="213">
        <v>2</v>
      </c>
      <c r="BF52" s="139">
        <v>18</v>
      </c>
      <c r="BG52" s="213">
        <v>9</v>
      </c>
      <c r="BH52" s="213">
        <v>2</v>
      </c>
      <c r="BI52" s="213">
        <f t="shared" si="61"/>
        <v>0.81818181818181823</v>
      </c>
      <c r="BJ52" s="213">
        <v>9</v>
      </c>
      <c r="BK52" s="213">
        <v>3</v>
      </c>
      <c r="BL52" s="213">
        <f t="shared" si="62"/>
        <v>0.75</v>
      </c>
      <c r="BM52" s="213">
        <v>9</v>
      </c>
      <c r="BN52" s="213">
        <v>2</v>
      </c>
      <c r="BO52" s="213">
        <f t="shared" si="63"/>
        <v>0.81818181818181823</v>
      </c>
      <c r="BP52" s="226">
        <f t="shared" si="64"/>
        <v>0.79545454545454553</v>
      </c>
      <c r="BQ52" s="213">
        <v>8</v>
      </c>
      <c r="BR52" s="213">
        <f t="shared" si="65"/>
        <v>9</v>
      </c>
      <c r="BS52" s="213">
        <v>2</v>
      </c>
      <c r="BT52" s="226">
        <f t="shared" si="66"/>
        <v>0.79772727272727284</v>
      </c>
      <c r="BU52" s="226">
        <f>MAX(BT50:BT64)</f>
        <v>0.9633699633699635</v>
      </c>
      <c r="BV52" s="225">
        <f t="shared" si="67"/>
        <v>0.4375</v>
      </c>
      <c r="BW52" s="225">
        <f t="shared" si="68"/>
        <v>0.79772727272727284</v>
      </c>
      <c r="BX52" s="226">
        <f t="shared" si="69"/>
        <v>0.36022727272727284</v>
      </c>
      <c r="BY52" s="226">
        <v>2</v>
      </c>
      <c r="BZ52" s="213">
        <v>8</v>
      </c>
      <c r="CA52" s="213">
        <f t="shared" si="70"/>
        <v>9</v>
      </c>
      <c r="CB52" s="226">
        <f>CB50-CB8</f>
        <v>4.6063982313982317</v>
      </c>
      <c r="CC52" s="213">
        <f t="shared" si="71"/>
        <v>10</v>
      </c>
      <c r="CD52" s="145" t="s">
        <v>94</v>
      </c>
      <c r="CE52" s="2">
        <v>1</v>
      </c>
      <c r="CG52" s="144">
        <v>3</v>
      </c>
      <c r="CH52" s="145" t="s">
        <v>94</v>
      </c>
      <c r="CI52" s="32">
        <v>5</v>
      </c>
      <c r="CJ52" s="32">
        <v>5</v>
      </c>
      <c r="CK52" s="222">
        <f t="shared" si="72"/>
        <v>0.5</v>
      </c>
      <c r="CL52" s="32">
        <v>4</v>
      </c>
      <c r="CM52" s="32">
        <v>5</v>
      </c>
      <c r="CN52" s="222">
        <f t="shared" si="73"/>
        <v>0.44444444444444442</v>
      </c>
      <c r="CO52" s="32">
        <v>4</v>
      </c>
      <c r="CP52" s="32">
        <v>5</v>
      </c>
      <c r="CQ52" s="222">
        <f t="shared" si="74"/>
        <v>0.44444444444444442</v>
      </c>
      <c r="CR52" s="223">
        <f t="shared" si="75"/>
        <v>0.46296296296296297</v>
      </c>
    </row>
    <row r="53" spans="1:96" x14ac:dyDescent="0.25">
      <c r="A53" s="144">
        <v>4</v>
      </c>
      <c r="B53" s="145" t="s">
        <v>95</v>
      </c>
      <c r="C53" s="32">
        <v>4</v>
      </c>
      <c r="D53" s="32">
        <v>5</v>
      </c>
      <c r="E53" s="222">
        <f t="shared" si="43"/>
        <v>0.44444444444444442</v>
      </c>
      <c r="F53" s="32">
        <v>6</v>
      </c>
      <c r="G53" s="32">
        <v>7</v>
      </c>
      <c r="H53" s="222">
        <f t="shared" si="44"/>
        <v>0.46153846153846156</v>
      </c>
      <c r="I53" s="32">
        <v>4</v>
      </c>
      <c r="J53" s="32">
        <v>5</v>
      </c>
      <c r="K53" s="222">
        <f t="shared" si="45"/>
        <v>0.44444444444444442</v>
      </c>
      <c r="L53" s="223">
        <f t="shared" si="46"/>
        <v>0.45014245014245019</v>
      </c>
      <c r="M53" s="213">
        <v>3</v>
      </c>
      <c r="N53" s="213">
        <f t="shared" si="47"/>
        <v>6</v>
      </c>
      <c r="O53" s="214">
        <v>1</v>
      </c>
      <c r="S53" s="139">
        <v>19</v>
      </c>
      <c r="U53" s="214">
        <v>4</v>
      </c>
      <c r="V53" s="214">
        <v>4</v>
      </c>
      <c r="W53" s="214">
        <f t="shared" si="48"/>
        <v>0.5</v>
      </c>
      <c r="X53" s="214">
        <v>3</v>
      </c>
      <c r="Y53" s="214">
        <v>6</v>
      </c>
      <c r="Z53" s="214">
        <f t="shared" si="49"/>
        <v>0.33333333333333331</v>
      </c>
      <c r="AA53" s="214">
        <v>3</v>
      </c>
      <c r="AB53" s="214">
        <v>5</v>
      </c>
      <c r="AC53" s="214">
        <f t="shared" si="50"/>
        <v>0.375</v>
      </c>
      <c r="AD53" s="236">
        <f t="shared" si="51"/>
        <v>0.40277777777777773</v>
      </c>
      <c r="AE53" s="213">
        <v>3</v>
      </c>
      <c r="AF53" s="213">
        <f t="shared" si="52"/>
        <v>9</v>
      </c>
      <c r="AG53" s="237">
        <f t="shared" si="53"/>
        <v>0.45014245014245019</v>
      </c>
      <c r="AH53" s="238">
        <f t="shared" si="54"/>
        <v>0.40277777777777773</v>
      </c>
      <c r="AI53" s="226">
        <f t="shared" si="55"/>
        <v>0.42646011396011396</v>
      </c>
      <c r="AJ53" s="226">
        <f>MIN(AI50:AI64)</f>
        <v>0.35743145743145743</v>
      </c>
      <c r="AK53" s="213">
        <v>0.67261904761904767</v>
      </c>
      <c r="AL53" s="226">
        <v>1</v>
      </c>
      <c r="AM53" s="226"/>
      <c r="AN53" s="213">
        <v>0.46296296296296297</v>
      </c>
      <c r="AP53" s="139">
        <v>19</v>
      </c>
      <c r="AQ53" s="213">
        <v>11</v>
      </c>
      <c r="AR53" s="213">
        <v>1</v>
      </c>
      <c r="AS53" s="213">
        <f t="shared" si="56"/>
        <v>0.91666666666666663</v>
      </c>
      <c r="AT53" s="213">
        <v>11</v>
      </c>
      <c r="AU53" s="213">
        <v>1</v>
      </c>
      <c r="AV53" s="213">
        <f t="shared" si="57"/>
        <v>0.91666666666666663</v>
      </c>
      <c r="AW53" s="213">
        <v>8</v>
      </c>
      <c r="AX53" s="213">
        <v>0</v>
      </c>
      <c r="AY53" s="213">
        <f t="shared" si="58"/>
        <v>1</v>
      </c>
      <c r="AZ53" s="226">
        <f t="shared" si="59"/>
        <v>0.94444444444444431</v>
      </c>
      <c r="BA53" s="213">
        <v>3</v>
      </c>
      <c r="BB53" s="213">
        <f t="shared" si="60"/>
        <v>2</v>
      </c>
      <c r="BC53" s="213">
        <v>1</v>
      </c>
      <c r="BF53" s="139">
        <v>19</v>
      </c>
      <c r="BG53" s="213">
        <v>11</v>
      </c>
      <c r="BH53" s="213">
        <v>1</v>
      </c>
      <c r="BI53" s="213">
        <f t="shared" si="61"/>
        <v>0.91666666666666663</v>
      </c>
      <c r="BJ53" s="213">
        <v>10</v>
      </c>
      <c r="BK53" s="213">
        <v>0</v>
      </c>
      <c r="BL53" s="213">
        <f t="shared" si="62"/>
        <v>1</v>
      </c>
      <c r="BM53" s="213">
        <v>9</v>
      </c>
      <c r="BN53" s="213">
        <v>1</v>
      </c>
      <c r="BO53" s="213">
        <f t="shared" si="63"/>
        <v>0.9</v>
      </c>
      <c r="BP53" s="226">
        <f t="shared" si="64"/>
        <v>0.93888888888888877</v>
      </c>
      <c r="BQ53" s="213">
        <v>3</v>
      </c>
      <c r="BR53" s="213">
        <f t="shared" si="65"/>
        <v>2</v>
      </c>
      <c r="BS53" s="213">
        <v>1</v>
      </c>
      <c r="BT53" s="226">
        <f t="shared" si="66"/>
        <v>0.94166666666666654</v>
      </c>
      <c r="BU53" s="226">
        <f>MIN(BT50:BT64)</f>
        <v>0.66767676767676765</v>
      </c>
      <c r="BV53" s="225">
        <f t="shared" si="67"/>
        <v>0.42646011396011396</v>
      </c>
      <c r="BW53" s="225">
        <f t="shared" si="68"/>
        <v>0.94166666666666654</v>
      </c>
      <c r="BX53" s="226">
        <f t="shared" si="69"/>
        <v>0.51520655270655258</v>
      </c>
      <c r="BY53" s="226">
        <v>1</v>
      </c>
      <c r="BZ53" s="213">
        <v>3</v>
      </c>
      <c r="CA53" s="213">
        <f t="shared" si="70"/>
        <v>2</v>
      </c>
      <c r="CC53" s="213">
        <f t="shared" si="71"/>
        <v>1</v>
      </c>
      <c r="CD53" s="145" t="s">
        <v>95</v>
      </c>
      <c r="CE53" s="2">
        <v>2</v>
      </c>
      <c r="CG53" s="144">
        <v>4</v>
      </c>
      <c r="CH53" s="145" t="s">
        <v>95</v>
      </c>
      <c r="CI53" s="32">
        <v>4</v>
      </c>
      <c r="CJ53" s="32">
        <v>5</v>
      </c>
      <c r="CK53" s="222">
        <f t="shared" si="72"/>
        <v>0.44444444444444442</v>
      </c>
      <c r="CL53" s="32">
        <v>6</v>
      </c>
      <c r="CM53" s="32">
        <v>7</v>
      </c>
      <c r="CN53" s="222">
        <f t="shared" si="73"/>
        <v>0.46153846153846156</v>
      </c>
      <c r="CO53" s="32">
        <v>4</v>
      </c>
      <c r="CP53" s="32">
        <v>5</v>
      </c>
      <c r="CQ53" s="222">
        <f t="shared" si="74"/>
        <v>0.44444444444444442</v>
      </c>
      <c r="CR53" s="223">
        <f t="shared" si="75"/>
        <v>0.45014245014245019</v>
      </c>
    </row>
    <row r="54" spans="1:96" x14ac:dyDescent="0.25">
      <c r="A54" s="144">
        <v>5</v>
      </c>
      <c r="B54" s="145" t="s">
        <v>97</v>
      </c>
      <c r="C54" s="32">
        <v>4</v>
      </c>
      <c r="D54" s="32">
        <v>5</v>
      </c>
      <c r="E54" s="222">
        <f t="shared" si="43"/>
        <v>0.44444444444444442</v>
      </c>
      <c r="F54" s="32">
        <v>4</v>
      </c>
      <c r="G54" s="32">
        <v>5</v>
      </c>
      <c r="H54" s="222">
        <f t="shared" si="44"/>
        <v>0.44444444444444442</v>
      </c>
      <c r="I54" s="32">
        <v>4</v>
      </c>
      <c r="J54" s="32">
        <v>6</v>
      </c>
      <c r="K54" s="222">
        <f t="shared" si="45"/>
        <v>0.4</v>
      </c>
      <c r="L54" s="223">
        <f t="shared" si="46"/>
        <v>0.42962962962962958</v>
      </c>
      <c r="M54" s="213">
        <v>1</v>
      </c>
      <c r="N54" s="213">
        <f t="shared" si="47"/>
        <v>8</v>
      </c>
      <c r="O54" s="214">
        <v>1</v>
      </c>
      <c r="S54" s="139">
        <v>20</v>
      </c>
      <c r="U54" s="214">
        <v>6</v>
      </c>
      <c r="V54" s="214">
        <v>6</v>
      </c>
      <c r="W54" s="214">
        <f t="shared" si="48"/>
        <v>0.5</v>
      </c>
      <c r="X54" s="214">
        <v>6</v>
      </c>
      <c r="Y54" s="214">
        <v>6</v>
      </c>
      <c r="Z54" s="214">
        <f t="shared" si="49"/>
        <v>0.5</v>
      </c>
      <c r="AA54" s="214">
        <v>3</v>
      </c>
      <c r="AB54" s="214">
        <v>4</v>
      </c>
      <c r="AC54" s="214">
        <f t="shared" si="50"/>
        <v>0.42857142857142855</v>
      </c>
      <c r="AD54" s="236">
        <f t="shared" si="51"/>
        <v>0.47619047619047622</v>
      </c>
      <c r="AE54" s="213">
        <v>1</v>
      </c>
      <c r="AF54" s="213">
        <f t="shared" si="52"/>
        <v>1</v>
      </c>
      <c r="AG54" s="237">
        <f t="shared" si="53"/>
        <v>0.42962962962962958</v>
      </c>
      <c r="AH54" s="238">
        <f t="shared" si="54"/>
        <v>0.47619047619047622</v>
      </c>
      <c r="AI54" s="226">
        <f t="shared" si="55"/>
        <v>0.45291005291005293</v>
      </c>
      <c r="AK54" s="213">
        <v>0.67460317460317465</v>
      </c>
      <c r="AL54" s="226">
        <v>1</v>
      </c>
      <c r="AM54" s="226"/>
      <c r="AN54" s="213">
        <v>0.45117845117845118</v>
      </c>
      <c r="AP54" s="139">
        <v>20</v>
      </c>
      <c r="AQ54" s="213">
        <v>13</v>
      </c>
      <c r="AR54" s="213">
        <v>1</v>
      </c>
      <c r="AS54" s="213">
        <f t="shared" si="56"/>
        <v>0.9285714285714286</v>
      </c>
      <c r="AT54" s="213">
        <v>11</v>
      </c>
      <c r="AU54" s="213">
        <v>0</v>
      </c>
      <c r="AV54" s="213">
        <f t="shared" si="57"/>
        <v>1</v>
      </c>
      <c r="AW54" s="213">
        <v>9</v>
      </c>
      <c r="AX54" s="213">
        <v>0</v>
      </c>
      <c r="AY54" s="213">
        <f t="shared" si="58"/>
        <v>1</v>
      </c>
      <c r="AZ54" s="226">
        <f t="shared" si="59"/>
        <v>0.97619047619047628</v>
      </c>
      <c r="BA54" s="213">
        <v>1</v>
      </c>
      <c r="BB54" s="213">
        <f t="shared" si="60"/>
        <v>1</v>
      </c>
      <c r="BC54" s="213">
        <v>1</v>
      </c>
      <c r="BF54" s="139">
        <v>20</v>
      </c>
      <c r="BG54" s="213">
        <v>13</v>
      </c>
      <c r="BH54" s="213">
        <v>1</v>
      </c>
      <c r="BI54" s="213">
        <f t="shared" si="61"/>
        <v>0.9285714285714286</v>
      </c>
      <c r="BJ54" s="213">
        <v>12</v>
      </c>
      <c r="BK54" s="213">
        <v>1</v>
      </c>
      <c r="BL54" s="213">
        <f t="shared" si="62"/>
        <v>0.92307692307692313</v>
      </c>
      <c r="BM54" s="213">
        <v>9</v>
      </c>
      <c r="BN54" s="213">
        <v>0</v>
      </c>
      <c r="BO54" s="213">
        <f t="shared" si="63"/>
        <v>1</v>
      </c>
      <c r="BP54" s="226">
        <f t="shared" si="64"/>
        <v>0.95054945054945061</v>
      </c>
      <c r="BQ54" s="213">
        <v>1</v>
      </c>
      <c r="BR54" s="213">
        <f t="shared" si="65"/>
        <v>1</v>
      </c>
      <c r="BS54" s="213">
        <v>1</v>
      </c>
      <c r="BT54" s="226">
        <f t="shared" si="66"/>
        <v>0.9633699633699635</v>
      </c>
      <c r="BV54" s="225">
        <f t="shared" si="67"/>
        <v>0.45291005291005293</v>
      </c>
      <c r="BW54" s="225">
        <f t="shared" si="68"/>
        <v>0.9633699633699635</v>
      </c>
      <c r="BX54" s="226">
        <f t="shared" si="69"/>
        <v>0.51045991045991057</v>
      </c>
      <c r="BY54" s="226">
        <v>1</v>
      </c>
      <c r="BZ54" s="213">
        <v>1</v>
      </c>
      <c r="CA54" s="213">
        <f t="shared" si="70"/>
        <v>1</v>
      </c>
      <c r="CC54" s="213">
        <f t="shared" si="71"/>
        <v>2</v>
      </c>
      <c r="CD54" s="145" t="s">
        <v>97</v>
      </c>
      <c r="CE54" s="2">
        <v>2</v>
      </c>
      <c r="CG54" s="144">
        <v>5</v>
      </c>
      <c r="CH54" s="145" t="s">
        <v>97</v>
      </c>
      <c r="CI54" s="32">
        <v>4</v>
      </c>
      <c r="CJ54" s="32">
        <v>5</v>
      </c>
      <c r="CK54" s="222">
        <f t="shared" si="72"/>
        <v>0.44444444444444442</v>
      </c>
      <c r="CL54" s="32">
        <v>4</v>
      </c>
      <c r="CM54" s="32">
        <v>5</v>
      </c>
      <c r="CN54" s="222">
        <f t="shared" si="73"/>
        <v>0.44444444444444442</v>
      </c>
      <c r="CO54" s="32">
        <v>4</v>
      </c>
      <c r="CP54" s="32">
        <v>6</v>
      </c>
      <c r="CQ54" s="222">
        <f t="shared" si="74"/>
        <v>0.4</v>
      </c>
      <c r="CR54" s="223">
        <f t="shared" si="75"/>
        <v>0.42962962962962958</v>
      </c>
    </row>
    <row r="55" spans="1:96" x14ac:dyDescent="0.25">
      <c r="A55" s="144">
        <v>6</v>
      </c>
      <c r="B55" s="145" t="s">
        <v>98</v>
      </c>
      <c r="C55" s="32">
        <v>4</v>
      </c>
      <c r="D55" s="32">
        <v>6</v>
      </c>
      <c r="E55" s="222">
        <f t="shared" si="43"/>
        <v>0.4</v>
      </c>
      <c r="F55" s="32">
        <v>4</v>
      </c>
      <c r="G55" s="32">
        <v>5</v>
      </c>
      <c r="H55" s="222">
        <f t="shared" si="44"/>
        <v>0.44444444444444442</v>
      </c>
      <c r="I55" s="32">
        <v>3</v>
      </c>
      <c r="J55" s="32">
        <v>5</v>
      </c>
      <c r="K55" s="222">
        <f t="shared" si="45"/>
        <v>0.375</v>
      </c>
      <c r="L55" s="223">
        <f t="shared" si="46"/>
        <v>0.4064814814814815</v>
      </c>
      <c r="M55" s="213">
        <v>12</v>
      </c>
      <c r="N55" s="213">
        <f t="shared" si="47"/>
        <v>12</v>
      </c>
      <c r="O55" s="214">
        <v>3</v>
      </c>
      <c r="S55" s="139">
        <v>21</v>
      </c>
      <c r="U55" s="214">
        <v>3</v>
      </c>
      <c r="V55" s="214">
        <v>5</v>
      </c>
      <c r="W55" s="214">
        <f t="shared" si="48"/>
        <v>0.375</v>
      </c>
      <c r="X55" s="214">
        <v>3</v>
      </c>
      <c r="Y55" s="214">
        <v>7</v>
      </c>
      <c r="Z55" s="214">
        <f t="shared" si="49"/>
        <v>0.3</v>
      </c>
      <c r="AA55" s="214">
        <v>4</v>
      </c>
      <c r="AB55" s="214">
        <v>6</v>
      </c>
      <c r="AC55" s="214">
        <f t="shared" si="50"/>
        <v>0.4</v>
      </c>
      <c r="AD55" s="236">
        <f t="shared" si="51"/>
        <v>0.35833333333333339</v>
      </c>
      <c r="AE55" s="213">
        <v>12</v>
      </c>
      <c r="AF55" s="213">
        <f t="shared" si="52"/>
        <v>12</v>
      </c>
      <c r="AG55" s="237">
        <f t="shared" si="53"/>
        <v>0.4064814814814815</v>
      </c>
      <c r="AH55" s="238">
        <f t="shared" si="54"/>
        <v>0.35833333333333339</v>
      </c>
      <c r="AI55" s="226">
        <f t="shared" si="55"/>
        <v>0.38240740740740742</v>
      </c>
      <c r="AK55" s="213">
        <v>0.68353174603174593</v>
      </c>
      <c r="AL55" s="226">
        <v>3</v>
      </c>
      <c r="AM55" s="226"/>
      <c r="AN55" s="213">
        <v>0.45014245014245019</v>
      </c>
      <c r="AP55" s="139">
        <v>21</v>
      </c>
      <c r="AQ55" s="213">
        <v>8</v>
      </c>
      <c r="AR55" s="213">
        <v>3</v>
      </c>
      <c r="AS55" s="213">
        <f t="shared" si="56"/>
        <v>0.72727272727272729</v>
      </c>
      <c r="AT55" s="213">
        <v>8</v>
      </c>
      <c r="AU55" s="213">
        <v>3</v>
      </c>
      <c r="AV55" s="213">
        <f t="shared" si="57"/>
        <v>0.72727272727272729</v>
      </c>
      <c r="AW55" s="213">
        <v>7</v>
      </c>
      <c r="AX55" s="213">
        <v>2</v>
      </c>
      <c r="AY55" s="213">
        <f t="shared" si="58"/>
        <v>0.77777777777777779</v>
      </c>
      <c r="AZ55" s="226">
        <f t="shared" si="59"/>
        <v>0.74410774410774405</v>
      </c>
      <c r="BA55" s="213">
        <v>12</v>
      </c>
      <c r="BB55" s="213">
        <f t="shared" si="60"/>
        <v>11</v>
      </c>
      <c r="BC55" s="213">
        <v>3</v>
      </c>
      <c r="BF55" s="139">
        <v>21</v>
      </c>
      <c r="BG55" s="213">
        <v>7</v>
      </c>
      <c r="BH55" s="213">
        <v>3</v>
      </c>
      <c r="BI55" s="213">
        <f t="shared" si="61"/>
        <v>0.7</v>
      </c>
      <c r="BJ55" s="213">
        <v>8</v>
      </c>
      <c r="BK55" s="213">
        <v>4</v>
      </c>
      <c r="BL55" s="213">
        <f t="shared" si="62"/>
        <v>0.66666666666666663</v>
      </c>
      <c r="BM55" s="213">
        <v>7</v>
      </c>
      <c r="BN55" s="213">
        <v>3</v>
      </c>
      <c r="BO55" s="213">
        <f t="shared" si="63"/>
        <v>0.7</v>
      </c>
      <c r="BP55" s="226">
        <f t="shared" si="64"/>
        <v>0.68888888888888877</v>
      </c>
      <c r="BQ55" s="213">
        <v>12</v>
      </c>
      <c r="BR55" s="213">
        <f t="shared" si="65"/>
        <v>11</v>
      </c>
      <c r="BS55" s="213">
        <v>3</v>
      </c>
      <c r="BT55" s="226">
        <f t="shared" si="66"/>
        <v>0.71649831649831641</v>
      </c>
      <c r="BV55" s="225">
        <f t="shared" si="67"/>
        <v>0.38240740740740742</v>
      </c>
      <c r="BW55" s="225">
        <f t="shared" si="68"/>
        <v>0.71649831649831641</v>
      </c>
      <c r="BX55" s="226">
        <f t="shared" si="69"/>
        <v>0.33409090909090899</v>
      </c>
      <c r="BY55" s="226">
        <v>3</v>
      </c>
      <c r="BZ55" s="213">
        <v>12</v>
      </c>
      <c r="CA55" s="213">
        <f t="shared" si="70"/>
        <v>11</v>
      </c>
      <c r="CC55" s="213">
        <f t="shared" si="71"/>
        <v>11</v>
      </c>
      <c r="CD55" s="145" t="s">
        <v>98</v>
      </c>
      <c r="CE55" s="2">
        <v>3</v>
      </c>
      <c r="CG55" s="144">
        <v>6</v>
      </c>
      <c r="CH55" s="145" t="s">
        <v>98</v>
      </c>
      <c r="CI55" s="32">
        <v>4</v>
      </c>
      <c r="CJ55" s="32">
        <v>6</v>
      </c>
      <c r="CK55" s="222">
        <f t="shared" si="72"/>
        <v>0.4</v>
      </c>
      <c r="CL55" s="32">
        <v>4</v>
      </c>
      <c r="CM55" s="32">
        <v>5</v>
      </c>
      <c r="CN55" s="222">
        <f t="shared" si="73"/>
        <v>0.44444444444444442</v>
      </c>
      <c r="CO55" s="32">
        <v>3</v>
      </c>
      <c r="CP55" s="32">
        <v>5</v>
      </c>
      <c r="CQ55" s="222">
        <f t="shared" si="74"/>
        <v>0.375</v>
      </c>
      <c r="CR55" s="223">
        <f t="shared" si="75"/>
        <v>0.4064814814814815</v>
      </c>
    </row>
    <row r="56" spans="1:96" x14ac:dyDescent="0.25">
      <c r="A56" s="144">
        <v>7</v>
      </c>
      <c r="B56" s="145" t="s">
        <v>99</v>
      </c>
      <c r="C56" s="32">
        <v>4</v>
      </c>
      <c r="D56" s="32">
        <v>6</v>
      </c>
      <c r="E56" s="222">
        <f t="shared" si="43"/>
        <v>0.4</v>
      </c>
      <c r="F56" s="32">
        <v>3</v>
      </c>
      <c r="G56" s="32">
        <v>4</v>
      </c>
      <c r="H56" s="222">
        <f t="shared" si="44"/>
        <v>0.42857142857142855</v>
      </c>
      <c r="I56" s="32">
        <v>3</v>
      </c>
      <c r="J56" s="32">
        <v>6</v>
      </c>
      <c r="K56" s="222">
        <f t="shared" si="45"/>
        <v>0.33333333333333331</v>
      </c>
      <c r="L56" s="223">
        <f t="shared" si="46"/>
        <v>0.38730158730158726</v>
      </c>
      <c r="M56" s="213">
        <v>14</v>
      </c>
      <c r="N56" s="213">
        <f t="shared" si="47"/>
        <v>13</v>
      </c>
      <c r="O56" s="214">
        <v>3</v>
      </c>
      <c r="S56" s="139">
        <v>22</v>
      </c>
      <c r="U56" s="214">
        <v>3</v>
      </c>
      <c r="V56" s="214">
        <v>6</v>
      </c>
      <c r="W56" s="214">
        <f t="shared" si="48"/>
        <v>0.33333333333333331</v>
      </c>
      <c r="X56" s="214">
        <v>4</v>
      </c>
      <c r="Y56" s="214">
        <v>7</v>
      </c>
      <c r="Z56" s="214">
        <f t="shared" si="49"/>
        <v>0.36363636363636365</v>
      </c>
      <c r="AA56" s="214">
        <v>2</v>
      </c>
      <c r="AB56" s="214">
        <v>5</v>
      </c>
      <c r="AC56" s="214">
        <f t="shared" si="50"/>
        <v>0.2857142857142857</v>
      </c>
      <c r="AD56" s="236">
        <f t="shared" si="51"/>
        <v>0.32756132756132755</v>
      </c>
      <c r="AE56" s="213">
        <v>14</v>
      </c>
      <c r="AF56" s="213">
        <f t="shared" si="52"/>
        <v>15</v>
      </c>
      <c r="AG56" s="237">
        <f t="shared" si="53"/>
        <v>0.38730158730158726</v>
      </c>
      <c r="AH56" s="238">
        <f t="shared" si="54"/>
        <v>0.32756132756132755</v>
      </c>
      <c r="AI56" s="226">
        <f t="shared" si="55"/>
        <v>0.35743145743145743</v>
      </c>
      <c r="AK56" s="213">
        <v>0.69126984126984126</v>
      </c>
      <c r="AL56" s="226">
        <v>3</v>
      </c>
      <c r="AM56" s="226"/>
      <c r="AN56" s="213">
        <v>0.44814814814814818</v>
      </c>
      <c r="AP56" s="139">
        <v>22</v>
      </c>
      <c r="AQ56" s="213">
        <v>8</v>
      </c>
      <c r="AR56" s="213">
        <v>4</v>
      </c>
      <c r="AS56" s="213">
        <f t="shared" si="56"/>
        <v>0.66666666666666663</v>
      </c>
      <c r="AT56" s="213">
        <v>7</v>
      </c>
      <c r="AU56" s="213">
        <v>3</v>
      </c>
      <c r="AV56" s="213">
        <f t="shared" si="57"/>
        <v>0.7</v>
      </c>
      <c r="AW56" s="213">
        <v>7</v>
      </c>
      <c r="AX56" s="213">
        <v>3</v>
      </c>
      <c r="AY56" s="213">
        <f t="shared" si="58"/>
        <v>0.7</v>
      </c>
      <c r="AZ56" s="226">
        <f t="shared" si="59"/>
        <v>0.68888888888888877</v>
      </c>
      <c r="BA56" s="213">
        <v>14</v>
      </c>
      <c r="BB56" s="213">
        <f t="shared" si="60"/>
        <v>14</v>
      </c>
      <c r="BC56" s="213">
        <v>3</v>
      </c>
      <c r="BF56" s="139">
        <v>22</v>
      </c>
      <c r="BG56" s="213">
        <v>8</v>
      </c>
      <c r="BH56" s="213">
        <v>4</v>
      </c>
      <c r="BI56" s="213">
        <f t="shared" si="61"/>
        <v>0.66666666666666663</v>
      </c>
      <c r="BJ56" s="213">
        <v>8</v>
      </c>
      <c r="BK56" s="213">
        <v>3</v>
      </c>
      <c r="BL56" s="213">
        <f t="shared" si="62"/>
        <v>0.72727272727272729</v>
      </c>
      <c r="BM56" s="213">
        <v>7</v>
      </c>
      <c r="BN56" s="213">
        <v>4</v>
      </c>
      <c r="BO56" s="213">
        <f t="shared" si="63"/>
        <v>0.63636363636363635</v>
      </c>
      <c r="BP56" s="226">
        <f t="shared" si="64"/>
        <v>0.6767676767676768</v>
      </c>
      <c r="BQ56" s="213">
        <v>14</v>
      </c>
      <c r="BR56" s="213">
        <f t="shared" si="65"/>
        <v>13</v>
      </c>
      <c r="BS56" s="213">
        <v>3</v>
      </c>
      <c r="BT56" s="226">
        <f t="shared" si="66"/>
        <v>0.68282828282828278</v>
      </c>
      <c r="BV56" s="225">
        <f t="shared" si="67"/>
        <v>0.35743145743145743</v>
      </c>
      <c r="BW56" s="225">
        <f t="shared" si="68"/>
        <v>0.68282828282828278</v>
      </c>
      <c r="BX56" s="226">
        <f t="shared" si="69"/>
        <v>0.32539682539682535</v>
      </c>
      <c r="BY56" s="226">
        <v>3</v>
      </c>
      <c r="BZ56" s="213">
        <v>14</v>
      </c>
      <c r="CA56" s="213">
        <f t="shared" si="70"/>
        <v>13</v>
      </c>
      <c r="CC56" s="213">
        <f t="shared" si="71"/>
        <v>12</v>
      </c>
      <c r="CD56" s="145" t="s">
        <v>99</v>
      </c>
      <c r="CE56" s="2">
        <v>3</v>
      </c>
      <c r="CG56" s="144">
        <v>7</v>
      </c>
      <c r="CH56" s="145" t="s">
        <v>99</v>
      </c>
      <c r="CI56" s="32">
        <v>4</v>
      </c>
      <c r="CJ56" s="32">
        <v>6</v>
      </c>
      <c r="CK56" s="222">
        <f t="shared" si="72"/>
        <v>0.4</v>
      </c>
      <c r="CL56" s="32">
        <v>3</v>
      </c>
      <c r="CM56" s="32">
        <v>4</v>
      </c>
      <c r="CN56" s="222">
        <f t="shared" si="73"/>
        <v>0.42857142857142855</v>
      </c>
      <c r="CO56" s="32">
        <v>3</v>
      </c>
      <c r="CP56" s="32">
        <v>6</v>
      </c>
      <c r="CQ56" s="222">
        <f t="shared" si="74"/>
        <v>0.33333333333333331</v>
      </c>
      <c r="CR56" s="223">
        <f t="shared" si="75"/>
        <v>0.38730158730158726</v>
      </c>
    </row>
    <row r="57" spans="1:96" x14ac:dyDescent="0.25">
      <c r="A57" s="144">
        <v>8</v>
      </c>
      <c r="B57" s="145" t="s">
        <v>100</v>
      </c>
      <c r="C57" s="32">
        <v>4</v>
      </c>
      <c r="D57" s="32">
        <v>5</v>
      </c>
      <c r="E57" s="222">
        <f t="shared" si="43"/>
        <v>0.44444444444444442</v>
      </c>
      <c r="F57" s="32">
        <v>5</v>
      </c>
      <c r="G57" s="32">
        <v>6</v>
      </c>
      <c r="H57" s="222">
        <f t="shared" si="44"/>
        <v>0.45454545454545453</v>
      </c>
      <c r="I57" s="32">
        <v>2</v>
      </c>
      <c r="J57" s="32">
        <v>4</v>
      </c>
      <c r="K57" s="222">
        <f t="shared" si="45"/>
        <v>0.33333333333333331</v>
      </c>
      <c r="L57" s="223">
        <f t="shared" si="46"/>
        <v>0.41077441077441074</v>
      </c>
      <c r="M57" s="213">
        <v>4</v>
      </c>
      <c r="N57" s="213">
        <f t="shared" si="47"/>
        <v>11</v>
      </c>
      <c r="O57" s="214">
        <v>1</v>
      </c>
      <c r="S57" s="139">
        <v>23</v>
      </c>
      <c r="U57" s="214">
        <v>4</v>
      </c>
      <c r="V57" s="214">
        <v>4</v>
      </c>
      <c r="W57" s="214">
        <f t="shared" si="48"/>
        <v>0.5</v>
      </c>
      <c r="X57" s="214">
        <v>5</v>
      </c>
      <c r="Y57" s="214">
        <v>8</v>
      </c>
      <c r="Z57" s="214">
        <f t="shared" si="49"/>
        <v>0.38461538461538464</v>
      </c>
      <c r="AA57" s="214">
        <v>6</v>
      </c>
      <c r="AB57" s="214">
        <v>6</v>
      </c>
      <c r="AC57" s="214">
        <f t="shared" si="50"/>
        <v>0.5</v>
      </c>
      <c r="AD57" s="236">
        <f t="shared" si="51"/>
        <v>0.46153846153846151</v>
      </c>
      <c r="AE57" s="213">
        <v>4</v>
      </c>
      <c r="AF57" s="213">
        <f t="shared" si="52"/>
        <v>3</v>
      </c>
      <c r="AG57" s="237">
        <f t="shared" si="53"/>
        <v>0.41077441077441074</v>
      </c>
      <c r="AH57" s="238">
        <f t="shared" si="54"/>
        <v>0.46153846153846151</v>
      </c>
      <c r="AI57" s="226">
        <f t="shared" si="55"/>
        <v>0.43615643615643612</v>
      </c>
      <c r="AK57" s="213">
        <v>0.69841269841269837</v>
      </c>
      <c r="AL57" s="226">
        <v>1</v>
      </c>
      <c r="AM57" s="226"/>
      <c r="AN57" s="213">
        <v>0.42962962962962958</v>
      </c>
      <c r="AP57" s="139">
        <v>23</v>
      </c>
      <c r="AQ57" s="213">
        <v>10</v>
      </c>
      <c r="AR57" s="213">
        <v>1</v>
      </c>
      <c r="AS57" s="213">
        <f t="shared" si="56"/>
        <v>0.90909090909090906</v>
      </c>
      <c r="AT57" s="213">
        <v>10</v>
      </c>
      <c r="AU57" s="213">
        <v>2</v>
      </c>
      <c r="AV57" s="213">
        <f t="shared" si="57"/>
        <v>0.83333333333333337</v>
      </c>
      <c r="AW57" s="213">
        <v>9</v>
      </c>
      <c r="AX57" s="213">
        <v>1</v>
      </c>
      <c r="AY57" s="213">
        <f t="shared" si="58"/>
        <v>0.9</v>
      </c>
      <c r="AZ57" s="226">
        <f t="shared" si="59"/>
        <v>0.88080808080808082</v>
      </c>
      <c r="BA57" s="213">
        <v>4</v>
      </c>
      <c r="BB57" s="213">
        <f t="shared" si="60"/>
        <v>4</v>
      </c>
      <c r="BC57" s="213">
        <v>1</v>
      </c>
      <c r="BF57" s="139">
        <v>23</v>
      </c>
      <c r="BG57" s="213">
        <v>11</v>
      </c>
      <c r="BH57" s="213">
        <v>1</v>
      </c>
      <c r="BI57" s="213">
        <f t="shared" si="61"/>
        <v>0.91666666666666663</v>
      </c>
      <c r="BJ57" s="213">
        <v>9</v>
      </c>
      <c r="BK57" s="213">
        <v>1</v>
      </c>
      <c r="BL57" s="213">
        <f t="shared" si="62"/>
        <v>0.9</v>
      </c>
      <c r="BM57" s="213">
        <v>9</v>
      </c>
      <c r="BN57" s="213">
        <v>1</v>
      </c>
      <c r="BO57" s="213">
        <f t="shared" si="63"/>
        <v>0.9</v>
      </c>
      <c r="BP57" s="226">
        <f t="shared" si="64"/>
        <v>0.90555555555555556</v>
      </c>
      <c r="BQ57" s="213">
        <v>4</v>
      </c>
      <c r="BR57" s="213">
        <f t="shared" si="65"/>
        <v>4</v>
      </c>
      <c r="BS57" s="213">
        <v>1</v>
      </c>
      <c r="BT57" s="226">
        <f t="shared" si="66"/>
        <v>0.89318181818181819</v>
      </c>
      <c r="BV57" s="225">
        <f t="shared" si="67"/>
        <v>0.43615643615643612</v>
      </c>
      <c r="BW57" s="225">
        <f t="shared" si="68"/>
        <v>0.89318181818181819</v>
      </c>
      <c r="BX57" s="226">
        <f t="shared" si="69"/>
        <v>0.45702538202538207</v>
      </c>
      <c r="BY57" s="226">
        <v>1</v>
      </c>
      <c r="BZ57" s="213">
        <v>4</v>
      </c>
      <c r="CA57" s="213">
        <f t="shared" si="70"/>
        <v>4</v>
      </c>
      <c r="CC57" s="213">
        <f t="shared" si="71"/>
        <v>3</v>
      </c>
      <c r="CD57" s="145" t="s">
        <v>100</v>
      </c>
      <c r="CE57" s="2">
        <v>2</v>
      </c>
      <c r="CG57" s="144">
        <v>8</v>
      </c>
      <c r="CH57" s="145" t="s">
        <v>100</v>
      </c>
      <c r="CI57" s="32">
        <v>4</v>
      </c>
      <c r="CJ57" s="32">
        <v>5</v>
      </c>
      <c r="CK57" s="222">
        <f t="shared" si="72"/>
        <v>0.44444444444444442</v>
      </c>
      <c r="CL57" s="32">
        <v>5</v>
      </c>
      <c r="CM57" s="32">
        <v>6</v>
      </c>
      <c r="CN57" s="222">
        <f t="shared" si="73"/>
        <v>0.45454545454545453</v>
      </c>
      <c r="CO57" s="32">
        <v>2</v>
      </c>
      <c r="CP57" s="32">
        <v>4</v>
      </c>
      <c r="CQ57" s="222">
        <f t="shared" si="74"/>
        <v>0.33333333333333331</v>
      </c>
      <c r="CR57" s="223">
        <f t="shared" si="75"/>
        <v>0.41077441077441074</v>
      </c>
    </row>
    <row r="58" spans="1:96" x14ac:dyDescent="0.25">
      <c r="A58" s="144">
        <v>9</v>
      </c>
      <c r="B58" s="145" t="s">
        <v>96</v>
      </c>
      <c r="C58" s="32">
        <v>5</v>
      </c>
      <c r="D58" s="32">
        <v>6</v>
      </c>
      <c r="E58" s="222">
        <f t="shared" si="43"/>
        <v>0.45454545454545453</v>
      </c>
      <c r="F58" s="32">
        <v>4</v>
      </c>
      <c r="G58" s="32">
        <v>5</v>
      </c>
      <c r="H58" s="222">
        <f t="shared" si="44"/>
        <v>0.44444444444444442</v>
      </c>
      <c r="I58" s="32">
        <v>5</v>
      </c>
      <c r="J58" s="32">
        <v>6</v>
      </c>
      <c r="K58" s="222">
        <f t="shared" si="45"/>
        <v>0.45454545454545453</v>
      </c>
      <c r="L58" s="223">
        <f t="shared" si="46"/>
        <v>0.45117845117845118</v>
      </c>
      <c r="M58" s="213">
        <v>15</v>
      </c>
      <c r="N58" s="213">
        <f t="shared" si="47"/>
        <v>5</v>
      </c>
      <c r="O58" s="214">
        <v>3</v>
      </c>
      <c r="S58" s="139">
        <v>24</v>
      </c>
      <c r="U58" s="214">
        <v>3</v>
      </c>
      <c r="V58" s="214">
        <v>6</v>
      </c>
      <c r="W58" s="214">
        <f t="shared" si="48"/>
        <v>0.33333333333333331</v>
      </c>
      <c r="X58" s="214">
        <v>4</v>
      </c>
      <c r="Y58" s="214">
        <v>7</v>
      </c>
      <c r="Z58" s="214">
        <f t="shared" si="49"/>
        <v>0.36363636363636365</v>
      </c>
      <c r="AA58" s="214">
        <v>3</v>
      </c>
      <c r="AB58" s="214">
        <v>6</v>
      </c>
      <c r="AC58" s="214">
        <f t="shared" si="50"/>
        <v>0.33333333333333331</v>
      </c>
      <c r="AD58" s="236">
        <f t="shared" si="51"/>
        <v>0.34343434343434343</v>
      </c>
      <c r="AE58" s="213">
        <v>15</v>
      </c>
      <c r="AF58" s="213">
        <f t="shared" si="52"/>
        <v>13</v>
      </c>
      <c r="AG58" s="237">
        <f t="shared" si="53"/>
        <v>0.45117845117845118</v>
      </c>
      <c r="AH58" s="238">
        <f t="shared" si="54"/>
        <v>0.34343434343434343</v>
      </c>
      <c r="AI58" s="226">
        <f t="shared" si="55"/>
        <v>0.39730639730639727</v>
      </c>
      <c r="AK58" s="213">
        <v>0.70198412698412693</v>
      </c>
      <c r="AL58" s="226">
        <v>3</v>
      </c>
      <c r="AM58" s="226"/>
      <c r="AN58" s="213">
        <v>0.42466329966329969</v>
      </c>
      <c r="AP58" s="139">
        <v>24</v>
      </c>
      <c r="AQ58" s="213">
        <v>7</v>
      </c>
      <c r="AR58" s="213">
        <v>4</v>
      </c>
      <c r="AS58" s="213">
        <f t="shared" si="56"/>
        <v>0.63636363636363635</v>
      </c>
      <c r="AT58" s="213">
        <v>6</v>
      </c>
      <c r="AU58" s="213">
        <v>3</v>
      </c>
      <c r="AV58" s="213">
        <f t="shared" si="57"/>
        <v>0.66666666666666663</v>
      </c>
      <c r="AW58" s="213">
        <v>7</v>
      </c>
      <c r="AX58" s="213">
        <v>3</v>
      </c>
      <c r="AY58" s="213">
        <f t="shared" si="58"/>
        <v>0.7</v>
      </c>
      <c r="AZ58" s="226">
        <f t="shared" si="59"/>
        <v>0.66767676767676765</v>
      </c>
      <c r="BA58" s="213">
        <v>15</v>
      </c>
      <c r="BB58" s="213">
        <f t="shared" si="60"/>
        <v>15</v>
      </c>
      <c r="BC58" s="213">
        <v>3</v>
      </c>
      <c r="BF58" s="139">
        <v>24</v>
      </c>
      <c r="BG58" s="213">
        <v>7</v>
      </c>
      <c r="BH58" s="213">
        <v>4</v>
      </c>
      <c r="BI58" s="213">
        <f t="shared" si="61"/>
        <v>0.63636363636363635</v>
      </c>
      <c r="BJ58" s="213">
        <v>6</v>
      </c>
      <c r="BK58" s="213">
        <v>3</v>
      </c>
      <c r="BL58" s="213">
        <f t="shared" si="62"/>
        <v>0.66666666666666663</v>
      </c>
      <c r="BM58" s="213">
        <v>7</v>
      </c>
      <c r="BN58" s="213">
        <v>3</v>
      </c>
      <c r="BO58" s="213">
        <f t="shared" si="63"/>
        <v>0.7</v>
      </c>
      <c r="BP58" s="226">
        <f t="shared" si="64"/>
        <v>0.66767676767676765</v>
      </c>
      <c r="BQ58" s="213">
        <v>15</v>
      </c>
      <c r="BR58" s="213">
        <f t="shared" si="65"/>
        <v>14</v>
      </c>
      <c r="BS58" s="213">
        <v>3</v>
      </c>
      <c r="BT58" s="226">
        <f t="shared" si="66"/>
        <v>0.66767676767676765</v>
      </c>
      <c r="BV58" s="225">
        <f t="shared" si="67"/>
        <v>0.39730639730639727</v>
      </c>
      <c r="BW58" s="225">
        <f t="shared" si="68"/>
        <v>0.66767676767676765</v>
      </c>
      <c r="BX58" s="226">
        <f t="shared" si="69"/>
        <v>0.27037037037037037</v>
      </c>
      <c r="BY58" s="226">
        <v>3</v>
      </c>
      <c r="BZ58" s="213">
        <v>15</v>
      </c>
      <c r="CA58" s="213">
        <f t="shared" si="70"/>
        <v>15</v>
      </c>
      <c r="CC58" s="213">
        <f t="shared" si="71"/>
        <v>14</v>
      </c>
      <c r="CD58" s="145" t="s">
        <v>96</v>
      </c>
      <c r="CE58" s="2">
        <v>1</v>
      </c>
      <c r="CG58" s="144">
        <v>9</v>
      </c>
      <c r="CH58" s="145" t="s">
        <v>96</v>
      </c>
      <c r="CI58" s="32">
        <v>5</v>
      </c>
      <c r="CJ58" s="32">
        <v>6</v>
      </c>
      <c r="CK58" s="222">
        <f t="shared" si="72"/>
        <v>0.45454545454545453</v>
      </c>
      <c r="CL58" s="32">
        <v>4</v>
      </c>
      <c r="CM58" s="32">
        <v>5</v>
      </c>
      <c r="CN58" s="222">
        <f t="shared" si="73"/>
        <v>0.44444444444444442</v>
      </c>
      <c r="CO58" s="32">
        <v>5</v>
      </c>
      <c r="CP58" s="32">
        <v>6</v>
      </c>
      <c r="CQ58" s="222">
        <f t="shared" si="74"/>
        <v>0.45454545454545453</v>
      </c>
      <c r="CR58" s="223">
        <f t="shared" si="75"/>
        <v>0.45117845117845118</v>
      </c>
    </row>
    <row r="59" spans="1:96" x14ac:dyDescent="0.25">
      <c r="A59" s="144">
        <v>10</v>
      </c>
      <c r="B59" s="145" t="s">
        <v>103</v>
      </c>
      <c r="C59" s="32">
        <v>4</v>
      </c>
      <c r="D59" s="32">
        <v>6</v>
      </c>
      <c r="E59" s="222">
        <f t="shared" si="43"/>
        <v>0.4</v>
      </c>
      <c r="F59" s="32">
        <v>4</v>
      </c>
      <c r="G59" s="32">
        <v>5</v>
      </c>
      <c r="H59" s="222">
        <f t="shared" si="44"/>
        <v>0.44444444444444442</v>
      </c>
      <c r="I59" s="32">
        <v>4</v>
      </c>
      <c r="J59" s="32">
        <v>6</v>
      </c>
      <c r="K59" s="222">
        <f t="shared" si="45"/>
        <v>0.4</v>
      </c>
      <c r="L59" s="223">
        <f t="shared" si="46"/>
        <v>0.4148148148148148</v>
      </c>
      <c r="M59" s="213">
        <v>10</v>
      </c>
      <c r="N59" s="213">
        <f t="shared" si="47"/>
        <v>10</v>
      </c>
      <c r="O59" s="214">
        <v>2</v>
      </c>
      <c r="S59" s="139">
        <v>25</v>
      </c>
      <c r="U59" s="214">
        <v>4</v>
      </c>
      <c r="V59" s="214">
        <v>6</v>
      </c>
      <c r="W59" s="214">
        <f t="shared" si="48"/>
        <v>0.4</v>
      </c>
      <c r="X59" s="214">
        <v>4</v>
      </c>
      <c r="Y59" s="214">
        <v>7</v>
      </c>
      <c r="Z59" s="214">
        <f t="shared" si="49"/>
        <v>0.36363636363636365</v>
      </c>
      <c r="AA59" s="214">
        <v>3</v>
      </c>
      <c r="AB59" s="214">
        <v>5</v>
      </c>
      <c r="AC59" s="214">
        <f t="shared" si="50"/>
        <v>0.375</v>
      </c>
      <c r="AD59" s="236">
        <f t="shared" si="51"/>
        <v>0.37954545454545457</v>
      </c>
      <c r="AE59" s="213">
        <v>10</v>
      </c>
      <c r="AF59" s="213">
        <f t="shared" si="52"/>
        <v>10</v>
      </c>
      <c r="AG59" s="237">
        <f t="shared" si="53"/>
        <v>0.4148148148148148</v>
      </c>
      <c r="AH59" s="238">
        <f t="shared" si="54"/>
        <v>0.37954545454545457</v>
      </c>
      <c r="AI59" s="226">
        <f t="shared" si="55"/>
        <v>0.39718013468013469</v>
      </c>
      <c r="AK59" s="213">
        <v>0.70427489177489178</v>
      </c>
      <c r="AL59" s="226">
        <v>2</v>
      </c>
      <c r="AM59" s="226"/>
      <c r="AN59" s="213">
        <v>0.4148148148148148</v>
      </c>
      <c r="AP59" s="139">
        <v>25</v>
      </c>
      <c r="AQ59" s="213">
        <v>11</v>
      </c>
      <c r="AR59" s="213">
        <v>3</v>
      </c>
      <c r="AS59" s="213">
        <f t="shared" si="56"/>
        <v>0.7857142857142857</v>
      </c>
      <c r="AT59" s="213">
        <v>11</v>
      </c>
      <c r="AU59" s="213">
        <v>3</v>
      </c>
      <c r="AV59" s="213">
        <f t="shared" si="57"/>
        <v>0.7857142857142857</v>
      </c>
      <c r="AW59" s="213">
        <v>8</v>
      </c>
      <c r="AX59" s="213">
        <v>2</v>
      </c>
      <c r="AY59" s="213">
        <f t="shared" si="58"/>
        <v>0.8</v>
      </c>
      <c r="AZ59" s="226">
        <f t="shared" si="59"/>
        <v>0.79047619047619044</v>
      </c>
      <c r="BA59" s="213">
        <v>10</v>
      </c>
      <c r="BB59" s="213">
        <f t="shared" si="60"/>
        <v>10</v>
      </c>
      <c r="BC59" s="213">
        <v>2</v>
      </c>
      <c r="BF59" s="139">
        <v>25</v>
      </c>
      <c r="BG59" s="213">
        <v>11</v>
      </c>
      <c r="BH59" s="213">
        <v>2</v>
      </c>
      <c r="BI59" s="213">
        <f t="shared" si="61"/>
        <v>0.84615384615384615</v>
      </c>
      <c r="BJ59" s="213">
        <v>9</v>
      </c>
      <c r="BK59" s="213">
        <v>2</v>
      </c>
      <c r="BL59" s="213">
        <f t="shared" si="62"/>
        <v>0.81818181818181823</v>
      </c>
      <c r="BM59" s="213">
        <v>7</v>
      </c>
      <c r="BN59" s="213">
        <v>3</v>
      </c>
      <c r="BO59" s="213">
        <f t="shared" si="63"/>
        <v>0.7</v>
      </c>
      <c r="BP59" s="226">
        <f t="shared" si="64"/>
        <v>0.78811188811188815</v>
      </c>
      <c r="BQ59" s="213">
        <v>10</v>
      </c>
      <c r="BR59" s="213">
        <f t="shared" si="65"/>
        <v>10</v>
      </c>
      <c r="BS59" s="213">
        <v>2</v>
      </c>
      <c r="BT59" s="226">
        <f t="shared" si="66"/>
        <v>0.7892940392940393</v>
      </c>
      <c r="BV59" s="225">
        <f t="shared" si="67"/>
        <v>0.39718013468013469</v>
      </c>
      <c r="BW59" s="225">
        <f t="shared" si="68"/>
        <v>0.7892940392940393</v>
      </c>
      <c r="BX59" s="226">
        <f t="shared" si="69"/>
        <v>0.39211390461390461</v>
      </c>
      <c r="BY59" s="226">
        <v>2</v>
      </c>
      <c r="BZ59" s="213">
        <v>10</v>
      </c>
      <c r="CA59" s="213">
        <f t="shared" si="70"/>
        <v>10</v>
      </c>
      <c r="CC59" s="213">
        <f t="shared" si="71"/>
        <v>8</v>
      </c>
      <c r="CD59" s="145" t="s">
        <v>103</v>
      </c>
      <c r="CE59" s="2">
        <v>3</v>
      </c>
      <c r="CG59" s="144">
        <v>10</v>
      </c>
      <c r="CH59" s="145" t="s">
        <v>103</v>
      </c>
      <c r="CI59" s="32">
        <v>4</v>
      </c>
      <c r="CJ59" s="32">
        <v>6</v>
      </c>
      <c r="CK59" s="222">
        <f t="shared" si="72"/>
        <v>0.4</v>
      </c>
      <c r="CL59" s="32">
        <v>4</v>
      </c>
      <c r="CM59" s="32">
        <v>5</v>
      </c>
      <c r="CN59" s="222">
        <f t="shared" si="73"/>
        <v>0.44444444444444442</v>
      </c>
      <c r="CO59" s="32">
        <v>4</v>
      </c>
      <c r="CP59" s="32">
        <v>6</v>
      </c>
      <c r="CQ59" s="222">
        <f t="shared" si="74"/>
        <v>0.4</v>
      </c>
      <c r="CR59" s="223">
        <f t="shared" si="75"/>
        <v>0.4148148148148148</v>
      </c>
    </row>
    <row r="60" spans="1:96" x14ac:dyDescent="0.25">
      <c r="A60" s="144">
        <v>11</v>
      </c>
      <c r="B60" s="145" t="s">
        <v>60</v>
      </c>
      <c r="C60" s="32">
        <v>6</v>
      </c>
      <c r="D60" s="32">
        <v>5</v>
      </c>
      <c r="E60" s="222">
        <f t="shared" si="43"/>
        <v>0.54545454545454541</v>
      </c>
      <c r="F60" s="32">
        <v>5</v>
      </c>
      <c r="G60" s="32">
        <v>6</v>
      </c>
      <c r="H60" s="222">
        <f t="shared" si="44"/>
        <v>0.45454545454545453</v>
      </c>
      <c r="I60" s="32">
        <v>5</v>
      </c>
      <c r="J60" s="32">
        <v>5</v>
      </c>
      <c r="K60" s="222">
        <f t="shared" si="45"/>
        <v>0.5</v>
      </c>
      <c r="L60" s="223">
        <f t="shared" si="46"/>
        <v>0.5</v>
      </c>
      <c r="M60" s="213">
        <v>12</v>
      </c>
      <c r="N60" s="213">
        <f t="shared" si="47"/>
        <v>1</v>
      </c>
      <c r="O60" s="214">
        <v>3</v>
      </c>
      <c r="S60" s="139">
        <v>26</v>
      </c>
      <c r="U60" s="214">
        <v>4</v>
      </c>
      <c r="V60" s="214">
        <v>6</v>
      </c>
      <c r="W60" s="214">
        <f t="shared" si="48"/>
        <v>0.4</v>
      </c>
      <c r="X60" s="214">
        <v>3</v>
      </c>
      <c r="Y60" s="214">
        <v>6</v>
      </c>
      <c r="Z60" s="214">
        <f t="shared" si="49"/>
        <v>0.33333333333333331</v>
      </c>
      <c r="AA60" s="214">
        <v>2</v>
      </c>
      <c r="AB60" s="214">
        <v>5</v>
      </c>
      <c r="AC60" s="214">
        <f t="shared" si="50"/>
        <v>0.2857142857142857</v>
      </c>
      <c r="AD60" s="236">
        <f t="shared" si="51"/>
        <v>0.33968253968253964</v>
      </c>
      <c r="AE60" s="213">
        <v>12</v>
      </c>
      <c r="AF60" s="213">
        <f t="shared" si="52"/>
        <v>14</v>
      </c>
      <c r="AG60" s="237">
        <f t="shared" si="53"/>
        <v>0.5</v>
      </c>
      <c r="AH60" s="238">
        <f t="shared" si="54"/>
        <v>0.33968253968253964</v>
      </c>
      <c r="AI60" s="226">
        <f t="shared" si="55"/>
        <v>0.41984126984126979</v>
      </c>
      <c r="AK60" s="213">
        <v>0.73055555555555562</v>
      </c>
      <c r="AL60" s="226">
        <v>3</v>
      </c>
      <c r="AM60" s="226"/>
      <c r="AN60" s="213">
        <v>0.41077441077441074</v>
      </c>
      <c r="AP60" s="139">
        <v>26</v>
      </c>
      <c r="AQ60" s="213">
        <v>8</v>
      </c>
      <c r="AR60" s="213">
        <v>3</v>
      </c>
      <c r="AS60" s="213">
        <f t="shared" si="56"/>
        <v>0.72727272727272729</v>
      </c>
      <c r="AT60" s="213">
        <v>7</v>
      </c>
      <c r="AU60" s="213">
        <v>3</v>
      </c>
      <c r="AV60" s="213">
        <f t="shared" si="57"/>
        <v>0.7</v>
      </c>
      <c r="AW60" s="213">
        <v>6</v>
      </c>
      <c r="AX60" s="213">
        <v>3</v>
      </c>
      <c r="AY60" s="213">
        <f t="shared" si="58"/>
        <v>0.66666666666666663</v>
      </c>
      <c r="AZ60" s="226">
        <f t="shared" si="59"/>
        <v>0.69797979797979792</v>
      </c>
      <c r="BA60" s="213">
        <v>12</v>
      </c>
      <c r="BB60" s="213">
        <f t="shared" si="60"/>
        <v>13</v>
      </c>
      <c r="BC60" s="213">
        <v>3</v>
      </c>
      <c r="BF60" s="139">
        <v>26</v>
      </c>
      <c r="BG60" s="213">
        <v>7</v>
      </c>
      <c r="BH60" s="213">
        <v>4</v>
      </c>
      <c r="BI60" s="213">
        <f t="shared" si="61"/>
        <v>0.63636363636363635</v>
      </c>
      <c r="BJ60" s="213">
        <v>6</v>
      </c>
      <c r="BK60" s="213">
        <v>3</v>
      </c>
      <c r="BL60" s="213">
        <f t="shared" si="62"/>
        <v>0.66666666666666663</v>
      </c>
      <c r="BM60" s="213">
        <v>6</v>
      </c>
      <c r="BN60" s="213">
        <v>3</v>
      </c>
      <c r="BO60" s="213">
        <f t="shared" si="63"/>
        <v>0.66666666666666663</v>
      </c>
      <c r="BP60" s="226">
        <f t="shared" si="64"/>
        <v>0.65656565656565657</v>
      </c>
      <c r="BQ60" s="213">
        <v>12</v>
      </c>
      <c r="BR60" s="213">
        <f t="shared" si="65"/>
        <v>15</v>
      </c>
      <c r="BS60" s="213">
        <v>3</v>
      </c>
      <c r="BT60" s="226">
        <f t="shared" si="66"/>
        <v>0.67727272727272725</v>
      </c>
      <c r="BV60" s="225">
        <f t="shared" si="67"/>
        <v>0.41984126984126979</v>
      </c>
      <c r="BW60" s="225">
        <f t="shared" si="68"/>
        <v>0.67727272727272725</v>
      </c>
      <c r="BX60" s="226">
        <f t="shared" si="69"/>
        <v>0.25743145743145746</v>
      </c>
      <c r="BY60" s="226">
        <v>3</v>
      </c>
      <c r="BZ60" s="213">
        <v>12</v>
      </c>
      <c r="CA60" s="213">
        <f t="shared" si="70"/>
        <v>14</v>
      </c>
      <c r="CC60" s="213">
        <f t="shared" si="71"/>
        <v>15</v>
      </c>
      <c r="CD60" s="145" t="s">
        <v>60</v>
      </c>
      <c r="CE60" s="2">
        <v>1</v>
      </c>
      <c r="CG60" s="144">
        <v>11</v>
      </c>
      <c r="CH60" s="145" t="s">
        <v>60</v>
      </c>
      <c r="CI60" s="32">
        <v>6</v>
      </c>
      <c r="CJ60" s="32">
        <v>5</v>
      </c>
      <c r="CK60" s="222">
        <f t="shared" si="72"/>
        <v>0.54545454545454541</v>
      </c>
      <c r="CL60" s="32">
        <v>5</v>
      </c>
      <c r="CM60" s="32">
        <v>6</v>
      </c>
      <c r="CN60" s="222">
        <f t="shared" si="73"/>
        <v>0.45454545454545453</v>
      </c>
      <c r="CO60" s="32">
        <v>5</v>
      </c>
      <c r="CP60" s="32">
        <v>5</v>
      </c>
      <c r="CQ60" s="222">
        <f t="shared" si="74"/>
        <v>0.5</v>
      </c>
      <c r="CR60" s="223">
        <f t="shared" si="75"/>
        <v>0.5</v>
      </c>
    </row>
    <row r="61" spans="1:96" x14ac:dyDescent="0.25">
      <c r="A61" s="144">
        <v>12</v>
      </c>
      <c r="B61" s="145" t="s">
        <v>101</v>
      </c>
      <c r="C61" s="32">
        <v>5</v>
      </c>
      <c r="D61" s="32">
        <v>5</v>
      </c>
      <c r="E61" s="222">
        <f t="shared" si="43"/>
        <v>0.5</v>
      </c>
      <c r="F61" s="32">
        <v>4</v>
      </c>
      <c r="G61" s="32">
        <v>5</v>
      </c>
      <c r="H61" s="222">
        <f t="shared" si="44"/>
        <v>0.44444444444444442</v>
      </c>
      <c r="I61" s="32">
        <v>4</v>
      </c>
      <c r="J61" s="32">
        <v>6</v>
      </c>
      <c r="K61" s="222">
        <f t="shared" si="45"/>
        <v>0.4</v>
      </c>
      <c r="L61" s="223">
        <f t="shared" si="46"/>
        <v>0.44814814814814818</v>
      </c>
      <c r="M61" s="213">
        <v>11</v>
      </c>
      <c r="N61" s="213">
        <f t="shared" si="47"/>
        <v>7</v>
      </c>
      <c r="O61" s="214">
        <v>3</v>
      </c>
      <c r="S61" s="139">
        <v>27</v>
      </c>
      <c r="U61" s="214">
        <v>3</v>
      </c>
      <c r="V61" s="214">
        <v>6</v>
      </c>
      <c r="W61" s="214">
        <f t="shared" si="48"/>
        <v>0.33333333333333331</v>
      </c>
      <c r="X61" s="214">
        <v>4</v>
      </c>
      <c r="Y61" s="214">
        <v>6</v>
      </c>
      <c r="Z61" s="214">
        <f t="shared" si="49"/>
        <v>0.4</v>
      </c>
      <c r="AA61" s="214">
        <v>4</v>
      </c>
      <c r="AB61" s="214">
        <v>6</v>
      </c>
      <c r="AC61" s="214">
        <f t="shared" si="50"/>
        <v>0.4</v>
      </c>
      <c r="AD61" s="236">
        <f t="shared" si="51"/>
        <v>0.37777777777777777</v>
      </c>
      <c r="AE61" s="213">
        <v>11</v>
      </c>
      <c r="AF61" s="213">
        <f t="shared" si="52"/>
        <v>11</v>
      </c>
      <c r="AG61" s="237">
        <f t="shared" si="53"/>
        <v>0.44814814814814818</v>
      </c>
      <c r="AH61" s="238">
        <f t="shared" si="54"/>
        <v>0.37777777777777777</v>
      </c>
      <c r="AI61" s="226">
        <f t="shared" si="55"/>
        <v>0.41296296296296298</v>
      </c>
      <c r="AK61" s="213">
        <v>0.73809523809523814</v>
      </c>
      <c r="AL61" s="226">
        <v>3</v>
      </c>
      <c r="AM61" s="226"/>
      <c r="AN61" s="213">
        <v>0.4064814814814815</v>
      </c>
      <c r="AP61" s="139">
        <v>27</v>
      </c>
      <c r="AQ61" s="213">
        <v>8</v>
      </c>
      <c r="AR61" s="213">
        <v>2</v>
      </c>
      <c r="AS61" s="213">
        <f t="shared" si="56"/>
        <v>0.8</v>
      </c>
      <c r="AT61" s="213">
        <v>9</v>
      </c>
      <c r="AU61" s="213">
        <v>3</v>
      </c>
      <c r="AV61" s="213">
        <f t="shared" si="57"/>
        <v>0.75</v>
      </c>
      <c r="AW61" s="213">
        <v>7</v>
      </c>
      <c r="AX61" s="213">
        <v>4</v>
      </c>
      <c r="AY61" s="213">
        <f t="shared" si="58"/>
        <v>0.63636363636363635</v>
      </c>
      <c r="AZ61" s="226">
        <f t="shared" si="59"/>
        <v>0.72878787878787887</v>
      </c>
      <c r="BA61" s="213">
        <v>11</v>
      </c>
      <c r="BB61" s="213">
        <f t="shared" si="60"/>
        <v>12</v>
      </c>
      <c r="BC61" s="213">
        <v>3</v>
      </c>
      <c r="BF61" s="139">
        <v>27</v>
      </c>
      <c r="BG61" s="213">
        <v>8</v>
      </c>
      <c r="BH61" s="213">
        <v>3</v>
      </c>
      <c r="BI61" s="213">
        <f t="shared" si="61"/>
        <v>0.72727272727272729</v>
      </c>
      <c r="BJ61" s="213">
        <v>7</v>
      </c>
      <c r="BK61" s="213">
        <v>4</v>
      </c>
      <c r="BL61" s="213">
        <f t="shared" si="62"/>
        <v>0.63636363636363635</v>
      </c>
      <c r="BM61" s="213">
        <v>7</v>
      </c>
      <c r="BN61" s="213">
        <v>3</v>
      </c>
      <c r="BO61" s="213">
        <f t="shared" si="63"/>
        <v>0.7</v>
      </c>
      <c r="BP61" s="226">
        <f t="shared" si="64"/>
        <v>0.68787878787878787</v>
      </c>
      <c r="BQ61" s="213">
        <v>11</v>
      </c>
      <c r="BR61" s="213">
        <f t="shared" si="65"/>
        <v>12</v>
      </c>
      <c r="BS61" s="213">
        <v>3</v>
      </c>
      <c r="BT61" s="226">
        <f t="shared" si="66"/>
        <v>0.70833333333333337</v>
      </c>
      <c r="BV61" s="225">
        <f t="shared" si="67"/>
        <v>0.41296296296296298</v>
      </c>
      <c r="BW61" s="225">
        <f t="shared" si="68"/>
        <v>0.70833333333333337</v>
      </c>
      <c r="BX61" s="226">
        <f t="shared" si="69"/>
        <v>0.29537037037037039</v>
      </c>
      <c r="BY61" s="226">
        <v>3</v>
      </c>
      <c r="BZ61" s="213">
        <v>11</v>
      </c>
      <c r="CA61" s="213">
        <f t="shared" si="70"/>
        <v>12</v>
      </c>
      <c r="CC61" s="213">
        <f t="shared" si="71"/>
        <v>13</v>
      </c>
      <c r="CD61" s="145" t="s">
        <v>101</v>
      </c>
      <c r="CE61" s="2">
        <v>2</v>
      </c>
      <c r="CG61" s="144">
        <v>12</v>
      </c>
      <c r="CH61" s="145" t="s">
        <v>101</v>
      </c>
      <c r="CI61" s="32">
        <v>5</v>
      </c>
      <c r="CJ61" s="32">
        <v>5</v>
      </c>
      <c r="CK61" s="222">
        <f t="shared" si="72"/>
        <v>0.5</v>
      </c>
      <c r="CL61" s="32">
        <v>4</v>
      </c>
      <c r="CM61" s="32">
        <v>5</v>
      </c>
      <c r="CN61" s="222">
        <f t="shared" si="73"/>
        <v>0.44444444444444442</v>
      </c>
      <c r="CO61" s="32">
        <v>4</v>
      </c>
      <c r="CP61" s="32">
        <v>6</v>
      </c>
      <c r="CQ61" s="222">
        <f t="shared" si="74"/>
        <v>0.4</v>
      </c>
      <c r="CR61" s="223">
        <f t="shared" si="75"/>
        <v>0.44814814814814818</v>
      </c>
    </row>
    <row r="62" spans="1:96" x14ac:dyDescent="0.25">
      <c r="A62" s="144">
        <v>13</v>
      </c>
      <c r="B62" s="145" t="s">
        <v>93</v>
      </c>
      <c r="C62" s="32">
        <v>5</v>
      </c>
      <c r="D62" s="32">
        <v>6</v>
      </c>
      <c r="E62" s="222">
        <f t="shared" si="43"/>
        <v>0.45454545454545453</v>
      </c>
      <c r="F62" s="32">
        <v>4</v>
      </c>
      <c r="G62" s="32">
        <v>5</v>
      </c>
      <c r="H62" s="222">
        <f t="shared" si="44"/>
        <v>0.44444444444444442</v>
      </c>
      <c r="I62" s="32">
        <v>5</v>
      </c>
      <c r="J62" s="32">
        <v>5</v>
      </c>
      <c r="K62" s="222">
        <f t="shared" si="45"/>
        <v>0.5</v>
      </c>
      <c r="L62" s="223">
        <f t="shared" si="46"/>
        <v>0.46632996632996632</v>
      </c>
      <c r="M62" s="213">
        <v>2</v>
      </c>
      <c r="N62" s="213">
        <f t="shared" si="47"/>
        <v>3</v>
      </c>
      <c r="O62" s="214">
        <v>1</v>
      </c>
      <c r="S62" s="139">
        <v>28</v>
      </c>
      <c r="U62" s="214">
        <v>5</v>
      </c>
      <c r="V62" s="214">
        <v>5</v>
      </c>
      <c r="W62" s="214">
        <f t="shared" si="48"/>
        <v>0.5</v>
      </c>
      <c r="X62" s="214">
        <v>5</v>
      </c>
      <c r="Y62" s="214">
        <v>6</v>
      </c>
      <c r="Z62" s="214">
        <f t="shared" si="49"/>
        <v>0.45454545454545453</v>
      </c>
      <c r="AA62" s="214">
        <v>4</v>
      </c>
      <c r="AB62" s="214">
        <v>5</v>
      </c>
      <c r="AC62" s="214">
        <f t="shared" si="50"/>
        <v>0.44444444444444442</v>
      </c>
      <c r="AD62" s="236">
        <f t="shared" si="51"/>
        <v>0.46632996632996632</v>
      </c>
      <c r="AE62" s="213">
        <v>2</v>
      </c>
      <c r="AF62" s="213">
        <f t="shared" si="52"/>
        <v>2</v>
      </c>
      <c r="AG62" s="237">
        <f t="shared" si="53"/>
        <v>0.46632996632996632</v>
      </c>
      <c r="AH62" s="238">
        <f t="shared" si="54"/>
        <v>0.46632996632996632</v>
      </c>
      <c r="AI62" s="226">
        <f t="shared" si="55"/>
        <v>0.46632996632996632</v>
      </c>
      <c r="AK62" s="213">
        <v>0.74444444444444446</v>
      </c>
      <c r="AL62" s="226">
        <v>1</v>
      </c>
      <c r="AM62" s="226"/>
      <c r="AN62" s="213">
        <v>0.38730158730158726</v>
      </c>
      <c r="AP62" s="139">
        <v>28</v>
      </c>
      <c r="AQ62" s="213">
        <v>12</v>
      </c>
      <c r="AR62" s="213">
        <v>1</v>
      </c>
      <c r="AS62" s="213">
        <f t="shared" si="56"/>
        <v>0.92307692307692313</v>
      </c>
      <c r="AT62" s="213">
        <v>12</v>
      </c>
      <c r="AU62" s="213">
        <v>2</v>
      </c>
      <c r="AV62" s="213">
        <f t="shared" si="57"/>
        <v>0.8571428571428571</v>
      </c>
      <c r="AW62" s="213">
        <v>9</v>
      </c>
      <c r="AX62" s="213">
        <v>0</v>
      </c>
      <c r="AY62" s="213">
        <f t="shared" si="58"/>
        <v>1</v>
      </c>
      <c r="AZ62" s="226">
        <f t="shared" si="59"/>
        <v>0.92673992673992667</v>
      </c>
      <c r="BA62" s="213">
        <v>2</v>
      </c>
      <c r="BB62" s="213">
        <f t="shared" si="60"/>
        <v>3</v>
      </c>
      <c r="BC62" s="213">
        <v>1</v>
      </c>
      <c r="BF62" s="139">
        <v>28</v>
      </c>
      <c r="BG62" s="213">
        <v>12</v>
      </c>
      <c r="BH62" s="213">
        <v>1</v>
      </c>
      <c r="BI62" s="213">
        <f t="shared" si="61"/>
        <v>0.92307692307692313</v>
      </c>
      <c r="BJ62" s="213">
        <v>11</v>
      </c>
      <c r="BK62" s="213">
        <v>1</v>
      </c>
      <c r="BL62" s="213">
        <f t="shared" si="62"/>
        <v>0.91666666666666663</v>
      </c>
      <c r="BM62" s="213">
        <v>9</v>
      </c>
      <c r="BN62" s="213">
        <v>1</v>
      </c>
      <c r="BO62" s="213">
        <f t="shared" si="63"/>
        <v>0.9</v>
      </c>
      <c r="BP62" s="226">
        <f t="shared" si="64"/>
        <v>0.91324786324786322</v>
      </c>
      <c r="BQ62" s="213">
        <v>2</v>
      </c>
      <c r="BR62" s="213">
        <f t="shared" si="65"/>
        <v>3</v>
      </c>
      <c r="BS62" s="213">
        <v>1</v>
      </c>
      <c r="BT62" s="226">
        <f t="shared" si="66"/>
        <v>0.91999389499389495</v>
      </c>
      <c r="BV62" s="225">
        <f t="shared" si="67"/>
        <v>0.46632996632996632</v>
      </c>
      <c r="BW62" s="225">
        <f t="shared" si="68"/>
        <v>0.91999389499389495</v>
      </c>
      <c r="BX62" s="226">
        <f t="shared" si="69"/>
        <v>0.45366392866392863</v>
      </c>
      <c r="BY62" s="226">
        <v>1</v>
      </c>
      <c r="BZ62" s="213">
        <v>2</v>
      </c>
      <c r="CA62" s="213">
        <f t="shared" si="70"/>
        <v>3</v>
      </c>
      <c r="CC62" s="213">
        <f t="shared" si="71"/>
        <v>4</v>
      </c>
      <c r="CD62" s="145" t="s">
        <v>93</v>
      </c>
      <c r="CE62" s="2">
        <v>1</v>
      </c>
      <c r="CG62" s="144">
        <v>13</v>
      </c>
      <c r="CH62" s="145" t="s">
        <v>93</v>
      </c>
      <c r="CI62" s="32">
        <v>5</v>
      </c>
      <c r="CJ62" s="32">
        <v>6</v>
      </c>
      <c r="CK62" s="222">
        <f t="shared" si="72"/>
        <v>0.45454545454545453</v>
      </c>
      <c r="CL62" s="32">
        <v>4</v>
      </c>
      <c r="CM62" s="32">
        <v>5</v>
      </c>
      <c r="CN62" s="222">
        <f t="shared" si="73"/>
        <v>0.44444444444444442</v>
      </c>
      <c r="CO62" s="32">
        <v>5</v>
      </c>
      <c r="CP62" s="32">
        <v>5</v>
      </c>
      <c r="CQ62" s="222">
        <f t="shared" si="74"/>
        <v>0.5</v>
      </c>
      <c r="CR62" s="223">
        <f t="shared" si="75"/>
        <v>0.46632996632996632</v>
      </c>
    </row>
    <row r="63" spans="1:96" x14ac:dyDescent="0.25">
      <c r="A63" s="144">
        <v>14</v>
      </c>
      <c r="B63" s="207" t="s">
        <v>89</v>
      </c>
      <c r="C63" s="32">
        <v>5</v>
      </c>
      <c r="D63" s="32">
        <v>4</v>
      </c>
      <c r="E63" s="222">
        <f t="shared" si="43"/>
        <v>0.55555555555555558</v>
      </c>
      <c r="F63" s="32">
        <v>6</v>
      </c>
      <c r="G63" s="32">
        <v>7</v>
      </c>
      <c r="H63" s="222">
        <f t="shared" si="44"/>
        <v>0.46153846153846156</v>
      </c>
      <c r="I63" s="32">
        <v>4</v>
      </c>
      <c r="J63" s="32">
        <v>5</v>
      </c>
      <c r="K63" s="222">
        <f t="shared" si="45"/>
        <v>0.44444444444444442</v>
      </c>
      <c r="L63" s="223">
        <f t="shared" si="46"/>
        <v>0.48717948717948717</v>
      </c>
      <c r="M63" s="213">
        <v>4</v>
      </c>
      <c r="N63" s="213">
        <f t="shared" si="47"/>
        <v>2</v>
      </c>
      <c r="O63" s="214">
        <v>1</v>
      </c>
      <c r="S63" s="139">
        <v>29</v>
      </c>
      <c r="U63" s="214">
        <v>6</v>
      </c>
      <c r="V63" s="214">
        <v>6</v>
      </c>
      <c r="W63" s="214">
        <f t="shared" si="48"/>
        <v>0.5</v>
      </c>
      <c r="X63" s="214">
        <v>4</v>
      </c>
      <c r="Y63" s="214">
        <v>6</v>
      </c>
      <c r="Z63" s="214">
        <f t="shared" si="49"/>
        <v>0.4</v>
      </c>
      <c r="AA63" s="214">
        <v>2</v>
      </c>
      <c r="AB63" s="214">
        <v>4</v>
      </c>
      <c r="AC63" s="214">
        <f t="shared" si="50"/>
        <v>0.33333333333333331</v>
      </c>
      <c r="AD63" s="236">
        <f t="shared" si="51"/>
        <v>0.41111111111111115</v>
      </c>
      <c r="AE63" s="213">
        <v>4</v>
      </c>
      <c r="AF63" s="213">
        <f t="shared" si="52"/>
        <v>8</v>
      </c>
      <c r="AG63" s="237">
        <f t="shared" si="53"/>
        <v>0.48717948717948717</v>
      </c>
      <c r="AH63" s="238">
        <f t="shared" si="54"/>
        <v>0.41111111111111115</v>
      </c>
      <c r="AI63" s="226">
        <f t="shared" si="55"/>
        <v>0.44914529914529916</v>
      </c>
      <c r="AK63" s="213">
        <v>0.75370370370370365</v>
      </c>
      <c r="AL63" s="226">
        <v>1</v>
      </c>
      <c r="AM63" s="226"/>
      <c r="AN63" s="213">
        <v>0.38008658008658003</v>
      </c>
      <c r="AP63" s="139">
        <v>29</v>
      </c>
      <c r="AQ63" s="213">
        <v>10</v>
      </c>
      <c r="AR63" s="213">
        <v>1</v>
      </c>
      <c r="AS63" s="213">
        <f t="shared" si="56"/>
        <v>0.90909090909090906</v>
      </c>
      <c r="AT63" s="213">
        <v>9</v>
      </c>
      <c r="AU63" s="213">
        <v>2</v>
      </c>
      <c r="AV63" s="213">
        <f t="shared" si="57"/>
        <v>0.81818181818181823</v>
      </c>
      <c r="AW63" s="213">
        <v>9</v>
      </c>
      <c r="AX63" s="213">
        <v>1</v>
      </c>
      <c r="AY63" s="213">
        <f t="shared" si="58"/>
        <v>0.9</v>
      </c>
      <c r="AZ63" s="226">
        <f t="shared" si="59"/>
        <v>0.87575757575757585</v>
      </c>
      <c r="BA63" s="213">
        <v>4</v>
      </c>
      <c r="BB63" s="213">
        <f t="shared" si="60"/>
        <v>5</v>
      </c>
      <c r="BC63" s="213">
        <v>1</v>
      </c>
      <c r="BF63" s="139">
        <v>29</v>
      </c>
      <c r="BG63" s="213">
        <v>10</v>
      </c>
      <c r="BH63" s="213">
        <v>2</v>
      </c>
      <c r="BI63" s="213">
        <f t="shared" si="61"/>
        <v>0.83333333333333337</v>
      </c>
      <c r="BJ63" s="213">
        <v>9</v>
      </c>
      <c r="BK63" s="213">
        <v>2</v>
      </c>
      <c r="BL63" s="213">
        <f t="shared" si="62"/>
        <v>0.81818181818181823</v>
      </c>
      <c r="BM63" s="213">
        <v>8</v>
      </c>
      <c r="BN63" s="213">
        <v>1</v>
      </c>
      <c r="BO63" s="213">
        <f t="shared" si="63"/>
        <v>0.88888888888888884</v>
      </c>
      <c r="BP63" s="226">
        <f t="shared" si="64"/>
        <v>0.84680134680134689</v>
      </c>
      <c r="BQ63" s="213">
        <v>4</v>
      </c>
      <c r="BR63" s="213">
        <f t="shared" si="65"/>
        <v>5</v>
      </c>
      <c r="BS63" s="213">
        <v>1</v>
      </c>
      <c r="BT63" s="226">
        <f t="shared" si="66"/>
        <v>0.86127946127946142</v>
      </c>
      <c r="BV63" s="225">
        <f t="shared" si="67"/>
        <v>0.44914529914529916</v>
      </c>
      <c r="BW63" s="225">
        <f t="shared" si="68"/>
        <v>0.86127946127946142</v>
      </c>
      <c r="BX63" s="226">
        <f t="shared" si="69"/>
        <v>0.41213416213416226</v>
      </c>
      <c r="BY63" s="226">
        <v>1</v>
      </c>
      <c r="BZ63" s="213">
        <v>4</v>
      </c>
      <c r="CA63" s="213">
        <f t="shared" si="70"/>
        <v>5</v>
      </c>
      <c r="CC63" s="213">
        <f t="shared" si="71"/>
        <v>7</v>
      </c>
      <c r="CD63" s="207" t="s">
        <v>89</v>
      </c>
      <c r="CE63" s="2">
        <v>1</v>
      </c>
      <c r="CG63" s="144">
        <v>14</v>
      </c>
      <c r="CH63" s="145" t="s">
        <v>104</v>
      </c>
      <c r="CI63" s="32">
        <v>5</v>
      </c>
      <c r="CJ63" s="32">
        <v>4</v>
      </c>
      <c r="CK63" s="222">
        <f t="shared" si="72"/>
        <v>0.55555555555555558</v>
      </c>
      <c r="CL63" s="32">
        <v>6</v>
      </c>
      <c r="CM63" s="32">
        <v>7</v>
      </c>
      <c r="CN63" s="222">
        <f t="shared" si="73"/>
        <v>0.46153846153846156</v>
      </c>
      <c r="CO63" s="32">
        <v>4</v>
      </c>
      <c r="CP63" s="32">
        <v>5</v>
      </c>
      <c r="CQ63" s="222">
        <f t="shared" si="74"/>
        <v>0.44444444444444442</v>
      </c>
      <c r="CR63" s="223">
        <f t="shared" si="75"/>
        <v>0.48717948717948717</v>
      </c>
    </row>
    <row r="64" spans="1:96" x14ac:dyDescent="0.25">
      <c r="A64" s="144">
        <v>15</v>
      </c>
      <c r="B64" s="145" t="s">
        <v>102</v>
      </c>
      <c r="C64" s="32">
        <v>5</v>
      </c>
      <c r="D64" s="32">
        <v>6</v>
      </c>
      <c r="E64" s="222">
        <f t="shared" si="43"/>
        <v>0.45454545454545453</v>
      </c>
      <c r="F64" s="32">
        <v>4</v>
      </c>
      <c r="G64" s="32">
        <v>5</v>
      </c>
      <c r="H64" s="222">
        <f t="shared" si="44"/>
        <v>0.44444444444444442</v>
      </c>
      <c r="I64" s="32">
        <v>3</v>
      </c>
      <c r="J64" s="32">
        <v>5</v>
      </c>
      <c r="K64" s="222">
        <f t="shared" si="45"/>
        <v>0.375</v>
      </c>
      <c r="L64" s="223">
        <f t="shared" si="46"/>
        <v>0.42466329966329969</v>
      </c>
      <c r="M64" s="213">
        <v>9</v>
      </c>
      <c r="N64" s="213">
        <f t="shared" si="47"/>
        <v>9</v>
      </c>
      <c r="O64" s="214">
        <v>2</v>
      </c>
      <c r="S64" s="139">
        <v>30</v>
      </c>
      <c r="U64" s="214">
        <v>5</v>
      </c>
      <c r="V64" s="214">
        <v>6</v>
      </c>
      <c r="W64" s="214">
        <f t="shared" si="48"/>
        <v>0.45454545454545453</v>
      </c>
      <c r="X64" s="214">
        <v>5</v>
      </c>
      <c r="Y64" s="214">
        <v>7</v>
      </c>
      <c r="Z64" s="214">
        <f t="shared" si="49"/>
        <v>0.41666666666666669</v>
      </c>
      <c r="AA64" s="214">
        <v>3</v>
      </c>
      <c r="AB64" s="214">
        <v>5</v>
      </c>
      <c r="AC64" s="214">
        <f t="shared" si="50"/>
        <v>0.375</v>
      </c>
      <c r="AD64" s="236">
        <f t="shared" si="51"/>
        <v>0.41540404040404039</v>
      </c>
      <c r="AE64" s="213">
        <v>9</v>
      </c>
      <c r="AF64" s="213">
        <f t="shared" si="52"/>
        <v>6</v>
      </c>
      <c r="AG64" s="237">
        <f t="shared" si="53"/>
        <v>0.42466329966329969</v>
      </c>
      <c r="AH64" s="238">
        <f t="shared" si="54"/>
        <v>0.41540404040404039</v>
      </c>
      <c r="AI64" s="226">
        <f t="shared" si="55"/>
        <v>0.42003367003367004</v>
      </c>
      <c r="AK64" s="213">
        <v>0.76058201058201069</v>
      </c>
      <c r="AL64" s="226">
        <v>2</v>
      </c>
      <c r="AM64" s="226"/>
      <c r="AN64" s="213">
        <v>0.37896825396825395</v>
      </c>
      <c r="AP64" s="139">
        <v>30</v>
      </c>
      <c r="AQ64" s="213">
        <v>11</v>
      </c>
      <c r="AR64" s="213">
        <v>2</v>
      </c>
      <c r="AS64" s="213">
        <f t="shared" si="56"/>
        <v>0.84615384615384615</v>
      </c>
      <c r="AT64" s="213">
        <v>9</v>
      </c>
      <c r="AU64" s="213">
        <v>3</v>
      </c>
      <c r="AV64" s="213">
        <f t="shared" si="57"/>
        <v>0.75</v>
      </c>
      <c r="AW64" s="213">
        <v>8</v>
      </c>
      <c r="AX64" s="213">
        <v>2</v>
      </c>
      <c r="AY64" s="213">
        <f t="shared" si="58"/>
        <v>0.8</v>
      </c>
      <c r="AZ64" s="226">
        <f t="shared" si="59"/>
        <v>0.79871794871794888</v>
      </c>
      <c r="BA64" s="213">
        <v>9</v>
      </c>
      <c r="BB64" s="213">
        <f t="shared" si="60"/>
        <v>9</v>
      </c>
      <c r="BC64" s="213">
        <v>2</v>
      </c>
      <c r="BF64" s="139">
        <v>30</v>
      </c>
      <c r="BG64" s="213">
        <v>9</v>
      </c>
      <c r="BH64" s="213">
        <v>2</v>
      </c>
      <c r="BI64" s="213">
        <f t="shared" si="61"/>
        <v>0.81818181818181823</v>
      </c>
      <c r="BJ64" s="213">
        <v>8</v>
      </c>
      <c r="BK64" s="213">
        <v>2</v>
      </c>
      <c r="BL64" s="213">
        <f t="shared" si="62"/>
        <v>0.8</v>
      </c>
      <c r="BM64" s="213">
        <v>7</v>
      </c>
      <c r="BN64" s="213">
        <v>2</v>
      </c>
      <c r="BO64" s="213">
        <f t="shared" si="63"/>
        <v>0.77777777777777779</v>
      </c>
      <c r="BP64" s="226">
        <f t="shared" si="64"/>
        <v>0.79865319865319861</v>
      </c>
      <c r="BQ64" s="213">
        <v>9</v>
      </c>
      <c r="BR64" s="213">
        <f t="shared" si="65"/>
        <v>8</v>
      </c>
      <c r="BS64" s="213">
        <v>2</v>
      </c>
      <c r="BT64" s="226">
        <f t="shared" si="66"/>
        <v>0.7986855736855738</v>
      </c>
      <c r="BV64" s="225">
        <f t="shared" si="67"/>
        <v>0.42003367003367004</v>
      </c>
      <c r="BW64" s="225">
        <f t="shared" si="68"/>
        <v>0.7986855736855738</v>
      </c>
      <c r="BX64" s="226">
        <f t="shared" si="69"/>
        <v>0.37865190365190377</v>
      </c>
      <c r="BY64" s="226">
        <v>2</v>
      </c>
      <c r="BZ64" s="213">
        <v>9</v>
      </c>
      <c r="CA64" s="213">
        <f t="shared" si="70"/>
        <v>8</v>
      </c>
      <c r="CC64" s="213">
        <f t="shared" si="71"/>
        <v>9</v>
      </c>
      <c r="CD64" s="145" t="s">
        <v>102</v>
      </c>
      <c r="CE64" s="2">
        <v>2</v>
      </c>
      <c r="CG64" s="144">
        <v>15</v>
      </c>
      <c r="CH64" s="145" t="s">
        <v>102</v>
      </c>
      <c r="CI64" s="32">
        <v>5</v>
      </c>
      <c r="CJ64" s="32">
        <v>6</v>
      </c>
      <c r="CK64" s="222">
        <f t="shared" si="72"/>
        <v>0.45454545454545453</v>
      </c>
      <c r="CL64" s="32">
        <v>4</v>
      </c>
      <c r="CM64" s="32">
        <v>5</v>
      </c>
      <c r="CN64" s="222">
        <f t="shared" si="73"/>
        <v>0.44444444444444442</v>
      </c>
      <c r="CO64" s="32">
        <v>3</v>
      </c>
      <c r="CP64" s="32">
        <v>5</v>
      </c>
      <c r="CQ64" s="222">
        <f t="shared" si="74"/>
        <v>0.375</v>
      </c>
      <c r="CR64" s="223">
        <f t="shared" si="75"/>
        <v>0.42466329966329969</v>
      </c>
    </row>
    <row r="67" spans="1:96" x14ac:dyDescent="0.25">
      <c r="A67" s="381" t="s">
        <v>117</v>
      </c>
      <c r="B67" s="381"/>
      <c r="CG67" s="381" t="s">
        <v>117</v>
      </c>
      <c r="CH67" s="381"/>
    </row>
    <row r="68" spans="1:96" x14ac:dyDescent="0.25">
      <c r="A68" s="382" t="s">
        <v>23</v>
      </c>
      <c r="B68" s="382" t="s">
        <v>63</v>
      </c>
      <c r="C68" s="382" t="s">
        <v>118</v>
      </c>
      <c r="D68" s="382"/>
      <c r="E68" s="382"/>
      <c r="F68" s="382" t="s">
        <v>119</v>
      </c>
      <c r="G68" s="382"/>
      <c r="H68" s="382"/>
      <c r="I68" s="382" t="s">
        <v>120</v>
      </c>
      <c r="J68" s="382"/>
      <c r="K68" s="382"/>
      <c r="L68" s="388" t="s">
        <v>122</v>
      </c>
      <c r="CG68" s="382" t="s">
        <v>23</v>
      </c>
      <c r="CH68" s="382" t="s">
        <v>63</v>
      </c>
      <c r="CI68" s="382" t="s">
        <v>118</v>
      </c>
      <c r="CJ68" s="382"/>
      <c r="CK68" s="382"/>
      <c r="CL68" s="382" t="s">
        <v>119</v>
      </c>
      <c r="CM68" s="382"/>
      <c r="CN68" s="382"/>
      <c r="CO68" s="382" t="s">
        <v>120</v>
      </c>
      <c r="CP68" s="382"/>
      <c r="CQ68" s="382"/>
      <c r="CR68" s="388" t="s">
        <v>122</v>
      </c>
    </row>
    <row r="69" spans="1:96" x14ac:dyDescent="0.25">
      <c r="A69" s="382"/>
      <c r="B69" s="382"/>
      <c r="C69" s="32" t="s">
        <v>130</v>
      </c>
      <c r="D69" s="32" t="s">
        <v>131</v>
      </c>
      <c r="E69" s="222" t="s">
        <v>132</v>
      </c>
      <c r="F69" s="32" t="s">
        <v>133</v>
      </c>
      <c r="G69" s="32" t="s">
        <v>134</v>
      </c>
      <c r="H69" s="222" t="s">
        <v>135</v>
      </c>
      <c r="I69" s="32" t="s">
        <v>130</v>
      </c>
      <c r="J69" s="32" t="s">
        <v>131</v>
      </c>
      <c r="K69" s="222" t="s">
        <v>136</v>
      </c>
      <c r="L69" s="388"/>
      <c r="CD69" s="142" t="s">
        <v>63</v>
      </c>
      <c r="CG69" s="382"/>
      <c r="CH69" s="382"/>
      <c r="CI69" s="32" t="s">
        <v>130</v>
      </c>
      <c r="CJ69" s="32" t="s">
        <v>131</v>
      </c>
      <c r="CK69" s="222" t="s">
        <v>132</v>
      </c>
      <c r="CL69" s="32" t="s">
        <v>133</v>
      </c>
      <c r="CM69" s="32" t="s">
        <v>134</v>
      </c>
      <c r="CN69" s="222" t="s">
        <v>135</v>
      </c>
      <c r="CO69" s="32" t="s">
        <v>130</v>
      </c>
      <c r="CP69" s="32" t="s">
        <v>131</v>
      </c>
      <c r="CQ69" s="222" t="s">
        <v>136</v>
      </c>
      <c r="CR69" s="388"/>
    </row>
    <row r="70" spans="1:96" x14ac:dyDescent="0.25">
      <c r="A70" s="144">
        <v>1</v>
      </c>
      <c r="B70" s="145" t="s">
        <v>91</v>
      </c>
      <c r="C70" s="32">
        <v>3</v>
      </c>
      <c r="D70" s="32">
        <v>6</v>
      </c>
      <c r="E70" s="222">
        <f t="shared" ref="E70:E84" si="76">C70/(C70+D70)</f>
        <v>0.33333333333333331</v>
      </c>
      <c r="F70" s="32">
        <v>4</v>
      </c>
      <c r="G70" s="32">
        <v>6</v>
      </c>
      <c r="H70" s="222">
        <f t="shared" ref="H70:H84" si="77">F70/(F70+G70)</f>
        <v>0.4</v>
      </c>
      <c r="I70" s="32">
        <v>4</v>
      </c>
      <c r="J70" s="32">
        <v>6</v>
      </c>
      <c r="K70" s="222">
        <f t="shared" ref="K70:K84" si="78">I70/(I70+J70)</f>
        <v>0.4</v>
      </c>
      <c r="L70" s="223">
        <f t="shared" ref="L70:L84" si="79">AVERAGE(E70,H70,K70)</f>
        <v>0.37777777777777777</v>
      </c>
      <c r="M70" s="213">
        <v>6</v>
      </c>
      <c r="N70" s="213">
        <f t="shared" ref="N70:N84" si="80">RANK(L70,$AD$50:$AD$64,0)</f>
        <v>11</v>
      </c>
      <c r="O70" s="237" t="e">
        <f>#REF!</f>
        <v>#REF!</v>
      </c>
      <c r="P70" s="238">
        <f t="shared" ref="P70:P84" si="81">L70</f>
        <v>0.37777777777777777</v>
      </c>
      <c r="Q70" s="226" t="e">
        <f>AVERAGE(#REF!,L70)</f>
        <v>#REF!</v>
      </c>
      <c r="R70" s="226" t="e">
        <f>SUM(Q70:Q84)</f>
        <v>#REF!</v>
      </c>
      <c r="S70" s="213">
        <v>0.60978835978835977</v>
      </c>
      <c r="T70" s="226">
        <v>2</v>
      </c>
      <c r="AN70" s="213">
        <v>0.47619047619047622</v>
      </c>
      <c r="CD70" s="145" t="s">
        <v>91</v>
      </c>
      <c r="CE70" s="2">
        <v>3</v>
      </c>
      <c r="CG70" s="144">
        <v>1</v>
      </c>
      <c r="CH70" s="145" t="s">
        <v>91</v>
      </c>
      <c r="CI70" s="32">
        <v>3</v>
      </c>
      <c r="CJ70" s="32">
        <v>6</v>
      </c>
      <c r="CK70" s="222">
        <f t="shared" ref="CK70:CK84" si="82">CI70/(CI70+CJ70)</f>
        <v>0.33333333333333331</v>
      </c>
      <c r="CL70" s="32">
        <v>4</v>
      </c>
      <c r="CM70" s="32">
        <v>6</v>
      </c>
      <c r="CN70" s="222">
        <f t="shared" ref="CN70:CN84" si="83">CL70/(CL70+CM70)</f>
        <v>0.4</v>
      </c>
      <c r="CO70" s="32">
        <v>4</v>
      </c>
      <c r="CP70" s="32">
        <v>6</v>
      </c>
      <c r="CQ70" s="222">
        <f t="shared" ref="CQ70:CQ84" si="84">CO70/(CO70+CP70)</f>
        <v>0.4</v>
      </c>
      <c r="CR70" s="223">
        <f t="shared" ref="CR70:CR84" si="85">AVERAGE(CK70,CN70,CQ70)</f>
        <v>0.37777777777777777</v>
      </c>
    </row>
    <row r="71" spans="1:96" x14ac:dyDescent="0.25">
      <c r="A71" s="144">
        <v>2</v>
      </c>
      <c r="B71" s="145" t="s">
        <v>92</v>
      </c>
      <c r="C71" s="32">
        <v>3</v>
      </c>
      <c r="D71" s="32">
        <v>6</v>
      </c>
      <c r="E71" s="222">
        <f t="shared" si="76"/>
        <v>0.33333333333333331</v>
      </c>
      <c r="F71" s="32">
        <v>4</v>
      </c>
      <c r="G71" s="32">
        <v>7</v>
      </c>
      <c r="H71" s="222">
        <f t="shared" si="77"/>
        <v>0.36363636363636365</v>
      </c>
      <c r="I71" s="32">
        <v>2</v>
      </c>
      <c r="J71" s="32">
        <v>5</v>
      </c>
      <c r="K71" s="222">
        <f t="shared" si="78"/>
        <v>0.2857142857142857</v>
      </c>
      <c r="L71" s="223">
        <f t="shared" si="79"/>
        <v>0.32756132756132755</v>
      </c>
      <c r="M71" s="213">
        <v>6</v>
      </c>
      <c r="N71" s="213">
        <f t="shared" si="80"/>
        <v>15</v>
      </c>
      <c r="O71" s="237" t="e">
        <f>#REF!</f>
        <v>#REF!</v>
      </c>
      <c r="P71" s="238">
        <f t="shared" si="81"/>
        <v>0.32756132756132755</v>
      </c>
      <c r="Q71" s="226" t="e">
        <f>AVERAGE(#REF!,L71)</f>
        <v>#REF!</v>
      </c>
      <c r="R71" s="213" t="e">
        <f>STDEV(Q70:Q84)</f>
        <v>#REF!</v>
      </c>
      <c r="S71" s="213">
        <v>0.6238095238095237</v>
      </c>
      <c r="T71" s="226">
        <v>2</v>
      </c>
      <c r="AN71" s="213">
        <v>0.46632996632996632</v>
      </c>
      <c r="CD71" s="145" t="s">
        <v>92</v>
      </c>
      <c r="CE71" s="2">
        <v>3</v>
      </c>
      <c r="CG71" s="144">
        <v>2</v>
      </c>
      <c r="CH71" s="145" t="s">
        <v>92</v>
      </c>
      <c r="CI71" s="32">
        <v>3</v>
      </c>
      <c r="CJ71" s="32">
        <v>6</v>
      </c>
      <c r="CK71" s="222">
        <f t="shared" si="82"/>
        <v>0.33333333333333331</v>
      </c>
      <c r="CL71" s="32">
        <v>4</v>
      </c>
      <c r="CM71" s="32">
        <v>7</v>
      </c>
      <c r="CN71" s="222">
        <f t="shared" si="83"/>
        <v>0.36363636363636365</v>
      </c>
      <c r="CO71" s="32">
        <v>2</v>
      </c>
      <c r="CP71" s="32">
        <v>5</v>
      </c>
      <c r="CQ71" s="222">
        <f t="shared" si="84"/>
        <v>0.2857142857142857</v>
      </c>
      <c r="CR71" s="223">
        <f t="shared" si="85"/>
        <v>0.32756132756132755</v>
      </c>
    </row>
    <row r="72" spans="1:96" x14ac:dyDescent="0.25">
      <c r="A72" s="144">
        <v>3</v>
      </c>
      <c r="B72" s="145" t="s">
        <v>94</v>
      </c>
      <c r="C72" s="32">
        <v>5</v>
      </c>
      <c r="D72" s="32">
        <v>6</v>
      </c>
      <c r="E72" s="222">
        <f t="shared" si="76"/>
        <v>0.45454545454545453</v>
      </c>
      <c r="F72" s="32">
        <v>5</v>
      </c>
      <c r="G72" s="32">
        <v>6</v>
      </c>
      <c r="H72" s="222">
        <f t="shared" si="77"/>
        <v>0.45454545454545453</v>
      </c>
      <c r="I72" s="32">
        <v>3</v>
      </c>
      <c r="J72" s="32">
        <v>5</v>
      </c>
      <c r="K72" s="222">
        <f t="shared" si="78"/>
        <v>0.375</v>
      </c>
      <c r="L72" s="223">
        <f t="shared" si="79"/>
        <v>0.42803030303030304</v>
      </c>
      <c r="M72" s="213">
        <v>8</v>
      </c>
      <c r="N72" s="213">
        <f t="shared" si="80"/>
        <v>5</v>
      </c>
      <c r="O72" s="237" t="e">
        <f>#REF!</f>
        <v>#REF!</v>
      </c>
      <c r="P72" s="238">
        <f t="shared" si="81"/>
        <v>0.42803030303030304</v>
      </c>
      <c r="Q72" s="226" t="e">
        <f>AVERAGE(#REF!,L72)</f>
        <v>#REF!</v>
      </c>
      <c r="R72" s="226" t="e">
        <f>MAX(Q70:Q84)</f>
        <v>#REF!</v>
      </c>
      <c r="S72" s="213">
        <v>0.65634920634920646</v>
      </c>
      <c r="T72" s="226">
        <v>2</v>
      </c>
      <c r="AN72" s="213">
        <v>0.46153846153846151</v>
      </c>
      <c r="CD72" s="145" t="s">
        <v>94</v>
      </c>
      <c r="CE72" s="2">
        <v>1</v>
      </c>
      <c r="CG72" s="144">
        <v>3</v>
      </c>
      <c r="CH72" s="145" t="s">
        <v>94</v>
      </c>
      <c r="CI72" s="32">
        <v>5</v>
      </c>
      <c r="CJ72" s="32">
        <v>6</v>
      </c>
      <c r="CK72" s="222">
        <f t="shared" si="82"/>
        <v>0.45454545454545453</v>
      </c>
      <c r="CL72" s="32">
        <v>5</v>
      </c>
      <c r="CM72" s="32">
        <v>6</v>
      </c>
      <c r="CN72" s="222">
        <f t="shared" si="83"/>
        <v>0.45454545454545453</v>
      </c>
      <c r="CO72" s="32">
        <v>3</v>
      </c>
      <c r="CP72" s="32">
        <v>5</v>
      </c>
      <c r="CQ72" s="222">
        <f t="shared" si="84"/>
        <v>0.375</v>
      </c>
      <c r="CR72" s="223">
        <f t="shared" si="85"/>
        <v>0.42803030303030304</v>
      </c>
    </row>
    <row r="73" spans="1:96" x14ac:dyDescent="0.25">
      <c r="A73" s="144">
        <v>4</v>
      </c>
      <c r="B73" s="145" t="s">
        <v>95</v>
      </c>
      <c r="C73" s="32">
        <v>3</v>
      </c>
      <c r="D73" s="32">
        <v>5</v>
      </c>
      <c r="E73" s="222">
        <f t="shared" si="76"/>
        <v>0.375</v>
      </c>
      <c r="F73" s="32">
        <v>5</v>
      </c>
      <c r="G73" s="32">
        <v>7</v>
      </c>
      <c r="H73" s="222">
        <f t="shared" si="77"/>
        <v>0.41666666666666669</v>
      </c>
      <c r="I73" s="32">
        <v>4</v>
      </c>
      <c r="J73" s="32">
        <v>5</v>
      </c>
      <c r="K73" s="222">
        <f t="shared" si="78"/>
        <v>0.44444444444444442</v>
      </c>
      <c r="L73" s="223">
        <f t="shared" si="79"/>
        <v>0.41203703703703703</v>
      </c>
      <c r="M73" s="213">
        <v>3</v>
      </c>
      <c r="N73" s="213">
        <f t="shared" si="80"/>
        <v>7</v>
      </c>
      <c r="O73" s="237" t="e">
        <f>#REF!</f>
        <v>#REF!</v>
      </c>
      <c r="P73" s="238">
        <f t="shared" si="81"/>
        <v>0.41203703703703703</v>
      </c>
      <c r="Q73" s="226" t="e">
        <f>AVERAGE(#REF!,L73)</f>
        <v>#REF!</v>
      </c>
      <c r="R73" s="226" t="e">
        <f>MIN(Q70:Q84)</f>
        <v>#REF!</v>
      </c>
      <c r="S73" s="213">
        <v>0.67261904761904767</v>
      </c>
      <c r="T73" s="226">
        <v>1</v>
      </c>
      <c r="AN73" s="213">
        <v>0.43602693602693599</v>
      </c>
      <c r="CD73" s="145" t="s">
        <v>95</v>
      </c>
      <c r="CE73" s="2">
        <v>2</v>
      </c>
      <c r="CG73" s="144">
        <v>4</v>
      </c>
      <c r="CH73" s="145" t="s">
        <v>95</v>
      </c>
      <c r="CI73" s="32">
        <v>3</v>
      </c>
      <c r="CJ73" s="32">
        <v>5</v>
      </c>
      <c r="CK73" s="222">
        <f t="shared" si="82"/>
        <v>0.375</v>
      </c>
      <c r="CL73" s="32">
        <v>5</v>
      </c>
      <c r="CM73" s="32">
        <v>7</v>
      </c>
      <c r="CN73" s="222">
        <f t="shared" si="83"/>
        <v>0.41666666666666669</v>
      </c>
      <c r="CO73" s="32">
        <v>4</v>
      </c>
      <c r="CP73" s="32">
        <v>5</v>
      </c>
      <c r="CQ73" s="222">
        <f t="shared" si="84"/>
        <v>0.44444444444444442</v>
      </c>
      <c r="CR73" s="223">
        <f t="shared" si="85"/>
        <v>0.41203703703703703</v>
      </c>
    </row>
    <row r="74" spans="1:96" x14ac:dyDescent="0.25">
      <c r="A74" s="144">
        <v>5</v>
      </c>
      <c r="B74" s="145" t="s">
        <v>97</v>
      </c>
      <c r="C74" s="32">
        <v>4</v>
      </c>
      <c r="D74" s="32">
        <v>6</v>
      </c>
      <c r="E74" s="222">
        <f t="shared" si="76"/>
        <v>0.4</v>
      </c>
      <c r="F74" s="32">
        <v>4</v>
      </c>
      <c r="G74" s="32">
        <v>7</v>
      </c>
      <c r="H74" s="222">
        <f t="shared" si="77"/>
        <v>0.36363636363636365</v>
      </c>
      <c r="I74" s="32">
        <v>3</v>
      </c>
      <c r="J74" s="32">
        <v>5</v>
      </c>
      <c r="K74" s="222">
        <f t="shared" si="78"/>
        <v>0.375</v>
      </c>
      <c r="L74" s="223">
        <f t="shared" si="79"/>
        <v>0.37954545454545457</v>
      </c>
      <c r="M74" s="213">
        <v>1</v>
      </c>
      <c r="N74" s="213">
        <f t="shared" si="80"/>
        <v>10</v>
      </c>
      <c r="O74" s="237" t="e">
        <f>#REF!</f>
        <v>#REF!</v>
      </c>
      <c r="P74" s="238">
        <f t="shared" si="81"/>
        <v>0.37954545454545457</v>
      </c>
      <c r="Q74" s="226" t="e">
        <f>AVERAGE(#REF!,L74)</f>
        <v>#REF!</v>
      </c>
      <c r="S74" s="213">
        <v>0.67460317460317465</v>
      </c>
      <c r="T74" s="226">
        <v>1</v>
      </c>
      <c r="AN74" s="213">
        <v>0.42803030303030304</v>
      </c>
      <c r="CD74" s="145" t="s">
        <v>97</v>
      </c>
      <c r="CE74" s="2">
        <v>2</v>
      </c>
      <c r="CG74" s="144">
        <v>5</v>
      </c>
      <c r="CH74" s="145" t="s">
        <v>97</v>
      </c>
      <c r="CI74" s="32">
        <v>4</v>
      </c>
      <c r="CJ74" s="32">
        <v>6</v>
      </c>
      <c r="CK74" s="222">
        <f t="shared" si="82"/>
        <v>0.4</v>
      </c>
      <c r="CL74" s="32">
        <v>4</v>
      </c>
      <c r="CM74" s="32">
        <v>7</v>
      </c>
      <c r="CN74" s="222">
        <f t="shared" si="83"/>
        <v>0.36363636363636365</v>
      </c>
      <c r="CO74" s="32">
        <v>3</v>
      </c>
      <c r="CP74" s="32">
        <v>5</v>
      </c>
      <c r="CQ74" s="222">
        <f t="shared" si="84"/>
        <v>0.375</v>
      </c>
      <c r="CR74" s="223">
        <f t="shared" si="85"/>
        <v>0.37954545454545457</v>
      </c>
    </row>
    <row r="75" spans="1:96" x14ac:dyDescent="0.25">
      <c r="A75" s="144">
        <v>6</v>
      </c>
      <c r="B75" s="145" t="s">
        <v>98</v>
      </c>
      <c r="C75" s="32">
        <v>4</v>
      </c>
      <c r="D75" s="32">
        <v>6</v>
      </c>
      <c r="E75" s="222">
        <f t="shared" si="76"/>
        <v>0.4</v>
      </c>
      <c r="F75" s="32">
        <v>3</v>
      </c>
      <c r="G75" s="32">
        <v>6</v>
      </c>
      <c r="H75" s="222">
        <f t="shared" si="77"/>
        <v>0.33333333333333331</v>
      </c>
      <c r="I75" s="32">
        <v>2</v>
      </c>
      <c r="J75" s="32">
        <v>5</v>
      </c>
      <c r="K75" s="222">
        <f t="shared" si="78"/>
        <v>0.2857142857142857</v>
      </c>
      <c r="L75" s="223">
        <f t="shared" si="79"/>
        <v>0.33968253968253964</v>
      </c>
      <c r="M75" s="213">
        <v>12</v>
      </c>
      <c r="N75" s="213">
        <f t="shared" si="80"/>
        <v>14</v>
      </c>
      <c r="O75" s="237" t="e">
        <f>#REF!</f>
        <v>#REF!</v>
      </c>
      <c r="P75" s="238">
        <f t="shared" si="81"/>
        <v>0.33968253968253964</v>
      </c>
      <c r="Q75" s="226" t="e">
        <f>AVERAGE(#REF!,L75)</f>
        <v>#REF!</v>
      </c>
      <c r="S75" s="213">
        <v>0.68353174603174593</v>
      </c>
      <c r="T75" s="226">
        <v>3</v>
      </c>
      <c r="AN75" s="213">
        <v>0.41540404040404039</v>
      </c>
      <c r="CD75" s="145" t="s">
        <v>98</v>
      </c>
      <c r="CE75" s="2">
        <v>3</v>
      </c>
      <c r="CG75" s="144">
        <v>6</v>
      </c>
      <c r="CH75" s="145" t="s">
        <v>98</v>
      </c>
      <c r="CI75" s="32">
        <v>4</v>
      </c>
      <c r="CJ75" s="32">
        <v>6</v>
      </c>
      <c r="CK75" s="222">
        <f t="shared" si="82"/>
        <v>0.4</v>
      </c>
      <c r="CL75" s="32">
        <v>3</v>
      </c>
      <c r="CM75" s="32">
        <v>6</v>
      </c>
      <c r="CN75" s="222">
        <f t="shared" si="83"/>
        <v>0.33333333333333331</v>
      </c>
      <c r="CO75" s="32">
        <v>2</v>
      </c>
      <c r="CP75" s="32">
        <v>5</v>
      </c>
      <c r="CQ75" s="222">
        <f t="shared" si="84"/>
        <v>0.2857142857142857</v>
      </c>
      <c r="CR75" s="223">
        <f t="shared" si="85"/>
        <v>0.33968253968253964</v>
      </c>
    </row>
    <row r="76" spans="1:96" x14ac:dyDescent="0.25">
      <c r="A76" s="144">
        <v>7</v>
      </c>
      <c r="B76" s="145" t="s">
        <v>99</v>
      </c>
      <c r="C76" s="32">
        <v>3</v>
      </c>
      <c r="D76" s="32">
        <v>6</v>
      </c>
      <c r="E76" s="222">
        <f t="shared" si="76"/>
        <v>0.33333333333333331</v>
      </c>
      <c r="F76" s="32">
        <v>4</v>
      </c>
      <c r="G76" s="32">
        <v>7</v>
      </c>
      <c r="H76" s="222">
        <f t="shared" si="77"/>
        <v>0.36363636363636365</v>
      </c>
      <c r="I76" s="32">
        <v>3</v>
      </c>
      <c r="J76" s="32">
        <v>6</v>
      </c>
      <c r="K76" s="222">
        <f t="shared" si="78"/>
        <v>0.33333333333333331</v>
      </c>
      <c r="L76" s="223">
        <f t="shared" si="79"/>
        <v>0.34343434343434343</v>
      </c>
      <c r="M76" s="213">
        <v>14</v>
      </c>
      <c r="N76" s="213">
        <f t="shared" si="80"/>
        <v>13</v>
      </c>
      <c r="O76" s="237" t="e">
        <f>#REF!</f>
        <v>#REF!</v>
      </c>
      <c r="P76" s="238">
        <f t="shared" si="81"/>
        <v>0.34343434343434343</v>
      </c>
      <c r="Q76" s="226" t="e">
        <f>AVERAGE(#REF!,L76)</f>
        <v>#REF!</v>
      </c>
      <c r="S76" s="213">
        <v>0.69126984126984126</v>
      </c>
      <c r="T76" s="226">
        <v>3</v>
      </c>
      <c r="AN76" s="213">
        <v>0.41203703703703703</v>
      </c>
      <c r="CD76" s="145" t="s">
        <v>99</v>
      </c>
      <c r="CE76" s="2">
        <v>3</v>
      </c>
      <c r="CG76" s="144">
        <v>7</v>
      </c>
      <c r="CH76" s="145" t="s">
        <v>99</v>
      </c>
      <c r="CI76" s="32">
        <v>3</v>
      </c>
      <c r="CJ76" s="32">
        <v>6</v>
      </c>
      <c r="CK76" s="222">
        <f t="shared" si="82"/>
        <v>0.33333333333333331</v>
      </c>
      <c r="CL76" s="32">
        <v>4</v>
      </c>
      <c r="CM76" s="32">
        <v>7</v>
      </c>
      <c r="CN76" s="222">
        <f t="shared" si="83"/>
        <v>0.36363636363636365</v>
      </c>
      <c r="CO76" s="32">
        <v>3</v>
      </c>
      <c r="CP76" s="32">
        <v>6</v>
      </c>
      <c r="CQ76" s="222">
        <f t="shared" si="84"/>
        <v>0.33333333333333331</v>
      </c>
      <c r="CR76" s="223">
        <f t="shared" si="85"/>
        <v>0.34343434343434343</v>
      </c>
    </row>
    <row r="77" spans="1:96" x14ac:dyDescent="0.25">
      <c r="A77" s="144">
        <v>8</v>
      </c>
      <c r="B77" s="145" t="s">
        <v>100</v>
      </c>
      <c r="C77" s="32">
        <v>4</v>
      </c>
      <c r="D77" s="32">
        <v>4</v>
      </c>
      <c r="E77" s="222">
        <f t="shared" si="76"/>
        <v>0.5</v>
      </c>
      <c r="F77" s="32">
        <v>3</v>
      </c>
      <c r="G77" s="32">
        <v>6</v>
      </c>
      <c r="H77" s="222">
        <f t="shared" si="77"/>
        <v>0.33333333333333331</v>
      </c>
      <c r="I77" s="32">
        <v>3</v>
      </c>
      <c r="J77" s="32">
        <v>5</v>
      </c>
      <c r="K77" s="222">
        <f t="shared" si="78"/>
        <v>0.375</v>
      </c>
      <c r="L77" s="223">
        <f t="shared" si="79"/>
        <v>0.40277777777777773</v>
      </c>
      <c r="M77" s="213">
        <v>4</v>
      </c>
      <c r="N77" s="213">
        <f t="shared" si="80"/>
        <v>9</v>
      </c>
      <c r="O77" s="237" t="e">
        <f>#REF!</f>
        <v>#REF!</v>
      </c>
      <c r="P77" s="238">
        <f t="shared" si="81"/>
        <v>0.40277777777777773</v>
      </c>
      <c r="Q77" s="226" t="e">
        <f>AVERAGE(#REF!,L77)</f>
        <v>#REF!</v>
      </c>
      <c r="S77" s="213">
        <v>0.69841269841269837</v>
      </c>
      <c r="T77" s="226">
        <v>1</v>
      </c>
      <c r="AN77" s="213">
        <v>0.41111111111111115</v>
      </c>
      <c r="CD77" s="145" t="s">
        <v>100</v>
      </c>
      <c r="CE77" s="2">
        <v>2</v>
      </c>
      <c r="CG77" s="144">
        <v>8</v>
      </c>
      <c r="CH77" s="145" t="s">
        <v>100</v>
      </c>
      <c r="CI77" s="32">
        <v>4</v>
      </c>
      <c r="CJ77" s="32">
        <v>4</v>
      </c>
      <c r="CK77" s="222">
        <f t="shared" si="82"/>
        <v>0.5</v>
      </c>
      <c r="CL77" s="32">
        <v>3</v>
      </c>
      <c r="CM77" s="32">
        <v>6</v>
      </c>
      <c r="CN77" s="222">
        <f t="shared" si="83"/>
        <v>0.33333333333333331</v>
      </c>
      <c r="CO77" s="32">
        <v>3</v>
      </c>
      <c r="CP77" s="32">
        <v>5</v>
      </c>
      <c r="CQ77" s="222">
        <f t="shared" si="84"/>
        <v>0.375</v>
      </c>
      <c r="CR77" s="223">
        <f t="shared" si="85"/>
        <v>0.40277777777777773</v>
      </c>
    </row>
    <row r="78" spans="1:96" x14ac:dyDescent="0.25">
      <c r="A78" s="144">
        <v>9</v>
      </c>
      <c r="B78" s="145" t="s">
        <v>96</v>
      </c>
      <c r="C78" s="32">
        <v>5</v>
      </c>
      <c r="D78" s="32">
        <v>5</v>
      </c>
      <c r="E78" s="222">
        <f t="shared" si="76"/>
        <v>0.5</v>
      </c>
      <c r="F78" s="32">
        <v>5</v>
      </c>
      <c r="G78" s="32">
        <v>6</v>
      </c>
      <c r="H78" s="222">
        <f t="shared" si="77"/>
        <v>0.45454545454545453</v>
      </c>
      <c r="I78" s="32">
        <v>4</v>
      </c>
      <c r="J78" s="32">
        <v>5</v>
      </c>
      <c r="K78" s="222">
        <f t="shared" si="78"/>
        <v>0.44444444444444442</v>
      </c>
      <c r="L78" s="223">
        <f t="shared" si="79"/>
        <v>0.46632996632996632</v>
      </c>
      <c r="M78" s="213">
        <v>15</v>
      </c>
      <c r="N78" s="213">
        <f t="shared" si="80"/>
        <v>2</v>
      </c>
      <c r="O78" s="237" t="e">
        <f>#REF!</f>
        <v>#REF!</v>
      </c>
      <c r="P78" s="238">
        <f t="shared" si="81"/>
        <v>0.46632996632996632</v>
      </c>
      <c r="Q78" s="226" t="e">
        <f>AVERAGE(#REF!,L78)</f>
        <v>#REF!</v>
      </c>
      <c r="S78" s="213">
        <v>0.70198412698412693</v>
      </c>
      <c r="T78" s="226">
        <v>3</v>
      </c>
      <c r="AN78" s="213">
        <v>0.40277777777777773</v>
      </c>
      <c r="CD78" s="145" t="s">
        <v>96</v>
      </c>
      <c r="CE78" s="2">
        <v>1</v>
      </c>
      <c r="CG78" s="144">
        <v>9</v>
      </c>
      <c r="CH78" s="145" t="s">
        <v>96</v>
      </c>
      <c r="CI78" s="32">
        <v>5</v>
      </c>
      <c r="CJ78" s="32">
        <v>5</v>
      </c>
      <c r="CK78" s="222">
        <f t="shared" si="82"/>
        <v>0.5</v>
      </c>
      <c r="CL78" s="32">
        <v>5</v>
      </c>
      <c r="CM78" s="32">
        <v>6</v>
      </c>
      <c r="CN78" s="222">
        <f t="shared" si="83"/>
        <v>0.45454545454545453</v>
      </c>
      <c r="CO78" s="32">
        <v>4</v>
      </c>
      <c r="CP78" s="32">
        <v>5</v>
      </c>
      <c r="CQ78" s="222">
        <f t="shared" si="84"/>
        <v>0.44444444444444442</v>
      </c>
      <c r="CR78" s="223">
        <f t="shared" si="85"/>
        <v>0.46632996632996632</v>
      </c>
    </row>
    <row r="79" spans="1:96" x14ac:dyDescent="0.25">
      <c r="A79" s="144">
        <v>10</v>
      </c>
      <c r="B79" s="145" t="s">
        <v>103</v>
      </c>
      <c r="C79" s="32">
        <v>3</v>
      </c>
      <c r="D79" s="32">
        <v>5</v>
      </c>
      <c r="E79" s="222">
        <f t="shared" si="76"/>
        <v>0.375</v>
      </c>
      <c r="F79" s="32">
        <v>3</v>
      </c>
      <c r="G79" s="32">
        <v>7</v>
      </c>
      <c r="H79" s="222">
        <f t="shared" si="77"/>
        <v>0.3</v>
      </c>
      <c r="I79" s="32">
        <v>4</v>
      </c>
      <c r="J79" s="32">
        <v>6</v>
      </c>
      <c r="K79" s="222">
        <f t="shared" si="78"/>
        <v>0.4</v>
      </c>
      <c r="L79" s="223">
        <f t="shared" si="79"/>
        <v>0.35833333333333339</v>
      </c>
      <c r="M79" s="213">
        <v>10</v>
      </c>
      <c r="N79" s="213">
        <f t="shared" si="80"/>
        <v>12</v>
      </c>
      <c r="O79" s="237" t="e">
        <f>#REF!</f>
        <v>#REF!</v>
      </c>
      <c r="P79" s="238">
        <f t="shared" si="81"/>
        <v>0.35833333333333339</v>
      </c>
      <c r="Q79" s="226" t="e">
        <f>AVERAGE(#REF!,L79)</f>
        <v>#REF!</v>
      </c>
      <c r="S79" s="213">
        <v>0.70427489177489178</v>
      </c>
      <c r="T79" s="226">
        <v>2</v>
      </c>
      <c r="AN79" s="213">
        <v>0.37954545454545457</v>
      </c>
      <c r="CD79" s="145" t="s">
        <v>103</v>
      </c>
      <c r="CE79" s="2">
        <v>3</v>
      </c>
      <c r="CG79" s="144">
        <v>10</v>
      </c>
      <c r="CH79" s="145" t="s">
        <v>103</v>
      </c>
      <c r="CI79" s="32">
        <v>3</v>
      </c>
      <c r="CJ79" s="32">
        <v>5</v>
      </c>
      <c r="CK79" s="222">
        <f t="shared" si="82"/>
        <v>0.375</v>
      </c>
      <c r="CL79" s="32">
        <v>3</v>
      </c>
      <c r="CM79" s="32">
        <v>7</v>
      </c>
      <c r="CN79" s="222">
        <f t="shared" si="83"/>
        <v>0.3</v>
      </c>
      <c r="CO79" s="32">
        <v>4</v>
      </c>
      <c r="CP79" s="32">
        <v>6</v>
      </c>
      <c r="CQ79" s="222">
        <f t="shared" si="84"/>
        <v>0.4</v>
      </c>
      <c r="CR79" s="223">
        <f t="shared" si="85"/>
        <v>0.35833333333333339</v>
      </c>
    </row>
    <row r="80" spans="1:96" x14ac:dyDescent="0.25">
      <c r="A80" s="144">
        <v>11</v>
      </c>
      <c r="B80" s="145" t="s">
        <v>60</v>
      </c>
      <c r="C80" s="32">
        <v>6</v>
      </c>
      <c r="D80" s="32">
        <v>6</v>
      </c>
      <c r="E80" s="222">
        <f t="shared" si="76"/>
        <v>0.5</v>
      </c>
      <c r="F80" s="32">
        <v>6</v>
      </c>
      <c r="G80" s="32">
        <v>6</v>
      </c>
      <c r="H80" s="222">
        <f t="shared" si="77"/>
        <v>0.5</v>
      </c>
      <c r="I80" s="32">
        <v>3</v>
      </c>
      <c r="J80" s="32">
        <v>4</v>
      </c>
      <c r="K80" s="222">
        <f t="shared" si="78"/>
        <v>0.42857142857142855</v>
      </c>
      <c r="L80" s="223">
        <f t="shared" si="79"/>
        <v>0.47619047619047622</v>
      </c>
      <c r="M80" s="213">
        <v>12</v>
      </c>
      <c r="N80" s="213">
        <f t="shared" si="80"/>
        <v>1</v>
      </c>
      <c r="O80" s="237" t="e">
        <f>#REF!</f>
        <v>#REF!</v>
      </c>
      <c r="P80" s="238">
        <f t="shared" si="81"/>
        <v>0.47619047619047622</v>
      </c>
      <c r="Q80" s="226" t="e">
        <f>AVERAGE(#REF!,L80)</f>
        <v>#REF!</v>
      </c>
      <c r="S80" s="213">
        <v>0.73055555555555562</v>
      </c>
      <c r="T80" s="226">
        <v>3</v>
      </c>
      <c r="AN80" s="213">
        <v>0.37777777777777777</v>
      </c>
      <c r="CD80" s="145" t="s">
        <v>60</v>
      </c>
      <c r="CE80" s="2">
        <v>1</v>
      </c>
      <c r="CG80" s="144">
        <v>11</v>
      </c>
      <c r="CH80" s="145" t="s">
        <v>60</v>
      </c>
      <c r="CI80" s="32">
        <v>6</v>
      </c>
      <c r="CJ80" s="32">
        <v>6</v>
      </c>
      <c r="CK80" s="222">
        <f t="shared" si="82"/>
        <v>0.5</v>
      </c>
      <c r="CL80" s="32">
        <v>6</v>
      </c>
      <c r="CM80" s="32">
        <v>6</v>
      </c>
      <c r="CN80" s="222">
        <f t="shared" si="83"/>
        <v>0.5</v>
      </c>
      <c r="CO80" s="32">
        <v>3</v>
      </c>
      <c r="CP80" s="32">
        <v>4</v>
      </c>
      <c r="CQ80" s="222">
        <f t="shared" si="84"/>
        <v>0.42857142857142855</v>
      </c>
      <c r="CR80" s="223">
        <f t="shared" si="85"/>
        <v>0.47619047619047622</v>
      </c>
    </row>
    <row r="81" spans="1:96" x14ac:dyDescent="0.25">
      <c r="A81" s="144">
        <v>12</v>
      </c>
      <c r="B81" s="145" t="s">
        <v>101</v>
      </c>
      <c r="C81" s="32">
        <v>6</v>
      </c>
      <c r="D81" s="32">
        <v>6</v>
      </c>
      <c r="E81" s="222">
        <f t="shared" si="76"/>
        <v>0.5</v>
      </c>
      <c r="F81" s="32">
        <v>4</v>
      </c>
      <c r="G81" s="32">
        <v>6</v>
      </c>
      <c r="H81" s="222">
        <f t="shared" si="77"/>
        <v>0.4</v>
      </c>
      <c r="I81" s="32">
        <v>2</v>
      </c>
      <c r="J81" s="32">
        <v>4</v>
      </c>
      <c r="K81" s="222">
        <f t="shared" si="78"/>
        <v>0.33333333333333331</v>
      </c>
      <c r="L81" s="223">
        <f t="shared" si="79"/>
        <v>0.41111111111111115</v>
      </c>
      <c r="M81" s="213">
        <v>11</v>
      </c>
      <c r="N81" s="213">
        <f t="shared" si="80"/>
        <v>8</v>
      </c>
      <c r="O81" s="237" t="e">
        <f>#REF!</f>
        <v>#REF!</v>
      </c>
      <c r="P81" s="238">
        <f t="shared" si="81"/>
        <v>0.41111111111111115</v>
      </c>
      <c r="Q81" s="226" t="e">
        <f>AVERAGE(#REF!,L81)</f>
        <v>#REF!</v>
      </c>
      <c r="S81" s="213">
        <v>0.73809523809523814</v>
      </c>
      <c r="T81" s="226">
        <v>3</v>
      </c>
      <c r="AN81" s="213">
        <v>0.35833333333333339</v>
      </c>
      <c r="CD81" s="145" t="s">
        <v>101</v>
      </c>
      <c r="CE81" s="2">
        <v>2</v>
      </c>
      <c r="CG81" s="144">
        <v>12</v>
      </c>
      <c r="CH81" s="145" t="s">
        <v>101</v>
      </c>
      <c r="CI81" s="32">
        <v>6</v>
      </c>
      <c r="CJ81" s="32">
        <v>6</v>
      </c>
      <c r="CK81" s="222">
        <f t="shared" si="82"/>
        <v>0.5</v>
      </c>
      <c r="CL81" s="32">
        <v>4</v>
      </c>
      <c r="CM81" s="32">
        <v>6</v>
      </c>
      <c r="CN81" s="222">
        <f t="shared" si="83"/>
        <v>0.4</v>
      </c>
      <c r="CO81" s="32">
        <v>2</v>
      </c>
      <c r="CP81" s="32">
        <v>4</v>
      </c>
      <c r="CQ81" s="222">
        <f t="shared" si="84"/>
        <v>0.33333333333333331</v>
      </c>
      <c r="CR81" s="223">
        <f t="shared" si="85"/>
        <v>0.41111111111111115</v>
      </c>
    </row>
    <row r="82" spans="1:96" x14ac:dyDescent="0.25">
      <c r="A82" s="144">
        <v>13</v>
      </c>
      <c r="B82" s="145" t="s">
        <v>93</v>
      </c>
      <c r="C82" s="32">
        <v>5</v>
      </c>
      <c r="D82" s="32">
        <v>5</v>
      </c>
      <c r="E82" s="222">
        <f t="shared" si="76"/>
        <v>0.5</v>
      </c>
      <c r="F82" s="32">
        <v>4</v>
      </c>
      <c r="G82" s="32">
        <v>7</v>
      </c>
      <c r="H82" s="222">
        <f t="shared" si="77"/>
        <v>0.36363636363636365</v>
      </c>
      <c r="I82" s="32">
        <v>4</v>
      </c>
      <c r="J82" s="32">
        <v>5</v>
      </c>
      <c r="K82" s="222">
        <f t="shared" si="78"/>
        <v>0.44444444444444442</v>
      </c>
      <c r="L82" s="223">
        <f t="shared" si="79"/>
        <v>0.43602693602693599</v>
      </c>
      <c r="M82" s="213">
        <v>2</v>
      </c>
      <c r="N82" s="213">
        <f t="shared" si="80"/>
        <v>4</v>
      </c>
      <c r="O82" s="237" t="e">
        <f>#REF!</f>
        <v>#REF!</v>
      </c>
      <c r="P82" s="238">
        <f t="shared" si="81"/>
        <v>0.43602693602693599</v>
      </c>
      <c r="Q82" s="226" t="e">
        <f>AVERAGE(#REF!,L82)</f>
        <v>#REF!</v>
      </c>
      <c r="S82" s="213">
        <v>0.74444444444444446</v>
      </c>
      <c r="T82" s="226">
        <v>1</v>
      </c>
      <c r="AN82" s="213">
        <v>0.34343434343434343</v>
      </c>
      <c r="CD82" s="145" t="s">
        <v>93</v>
      </c>
      <c r="CE82" s="2">
        <v>1</v>
      </c>
      <c r="CG82" s="144">
        <v>13</v>
      </c>
      <c r="CH82" s="145" t="s">
        <v>93</v>
      </c>
      <c r="CI82" s="32">
        <v>5</v>
      </c>
      <c r="CJ82" s="32">
        <v>5</v>
      </c>
      <c r="CK82" s="222">
        <f t="shared" si="82"/>
        <v>0.5</v>
      </c>
      <c r="CL82" s="32">
        <v>4</v>
      </c>
      <c r="CM82" s="32">
        <v>7</v>
      </c>
      <c r="CN82" s="222">
        <f t="shared" si="83"/>
        <v>0.36363636363636365</v>
      </c>
      <c r="CO82" s="32">
        <v>4</v>
      </c>
      <c r="CP82" s="32">
        <v>5</v>
      </c>
      <c r="CQ82" s="222">
        <f t="shared" si="84"/>
        <v>0.44444444444444442</v>
      </c>
      <c r="CR82" s="223">
        <f t="shared" si="85"/>
        <v>0.43602693602693599</v>
      </c>
    </row>
    <row r="83" spans="1:96" x14ac:dyDescent="0.25">
      <c r="A83" s="144">
        <v>14</v>
      </c>
      <c r="B83" s="207" t="s">
        <v>89</v>
      </c>
      <c r="C83" s="32">
        <v>4</v>
      </c>
      <c r="D83" s="32">
        <v>4</v>
      </c>
      <c r="E83" s="222">
        <f t="shared" si="76"/>
        <v>0.5</v>
      </c>
      <c r="F83" s="32">
        <v>5</v>
      </c>
      <c r="G83" s="32">
        <v>8</v>
      </c>
      <c r="H83" s="222">
        <f t="shared" si="77"/>
        <v>0.38461538461538464</v>
      </c>
      <c r="I83" s="32">
        <v>6</v>
      </c>
      <c r="J83" s="32">
        <v>6</v>
      </c>
      <c r="K83" s="222">
        <f t="shared" si="78"/>
        <v>0.5</v>
      </c>
      <c r="L83" s="223">
        <f t="shared" si="79"/>
        <v>0.46153846153846151</v>
      </c>
      <c r="M83" s="213">
        <v>4</v>
      </c>
      <c r="N83" s="213">
        <f t="shared" si="80"/>
        <v>3</v>
      </c>
      <c r="O83" s="237" t="e">
        <f>#REF!</f>
        <v>#REF!</v>
      </c>
      <c r="P83" s="238">
        <f t="shared" si="81"/>
        <v>0.46153846153846151</v>
      </c>
      <c r="Q83" s="226" t="e">
        <f>AVERAGE(#REF!,L83)</f>
        <v>#REF!</v>
      </c>
      <c r="S83" s="213">
        <v>0.75370370370370365</v>
      </c>
      <c r="T83" s="226">
        <v>1</v>
      </c>
      <c r="AN83" s="213">
        <v>0.33968253968253964</v>
      </c>
      <c r="CD83" s="207" t="s">
        <v>89</v>
      </c>
      <c r="CE83" s="2">
        <v>1</v>
      </c>
      <c r="CG83" s="144">
        <v>14</v>
      </c>
      <c r="CH83" s="145" t="s">
        <v>104</v>
      </c>
      <c r="CI83" s="32">
        <v>4</v>
      </c>
      <c r="CJ83" s="32">
        <v>4</v>
      </c>
      <c r="CK83" s="222">
        <f t="shared" si="82"/>
        <v>0.5</v>
      </c>
      <c r="CL83" s="32">
        <v>5</v>
      </c>
      <c r="CM83" s="32">
        <v>8</v>
      </c>
      <c r="CN83" s="222">
        <f t="shared" si="83"/>
        <v>0.38461538461538464</v>
      </c>
      <c r="CO83" s="32">
        <v>6</v>
      </c>
      <c r="CP83" s="32">
        <v>6</v>
      </c>
      <c r="CQ83" s="222">
        <f t="shared" si="84"/>
        <v>0.5</v>
      </c>
      <c r="CR83" s="223">
        <f t="shared" si="85"/>
        <v>0.46153846153846151</v>
      </c>
    </row>
    <row r="84" spans="1:96" x14ac:dyDescent="0.25">
      <c r="A84" s="144">
        <v>15</v>
      </c>
      <c r="B84" s="145" t="s">
        <v>102</v>
      </c>
      <c r="C84" s="32">
        <v>5</v>
      </c>
      <c r="D84" s="32">
        <v>6</v>
      </c>
      <c r="E84" s="222">
        <f t="shared" si="76"/>
        <v>0.45454545454545453</v>
      </c>
      <c r="F84" s="32">
        <v>5</v>
      </c>
      <c r="G84" s="32">
        <v>7</v>
      </c>
      <c r="H84" s="222">
        <f t="shared" si="77"/>
        <v>0.41666666666666669</v>
      </c>
      <c r="I84" s="32">
        <v>3</v>
      </c>
      <c r="J84" s="32">
        <v>5</v>
      </c>
      <c r="K84" s="222">
        <f t="shared" si="78"/>
        <v>0.375</v>
      </c>
      <c r="L84" s="223">
        <f t="shared" si="79"/>
        <v>0.41540404040404039</v>
      </c>
      <c r="M84" s="213">
        <v>9</v>
      </c>
      <c r="N84" s="213">
        <f t="shared" si="80"/>
        <v>6</v>
      </c>
      <c r="O84" s="237" t="e">
        <f>#REF!</f>
        <v>#REF!</v>
      </c>
      <c r="P84" s="238">
        <f t="shared" si="81"/>
        <v>0.41540404040404039</v>
      </c>
      <c r="Q84" s="226" t="e">
        <f>AVERAGE(#REF!,L84)</f>
        <v>#REF!</v>
      </c>
      <c r="S84" s="213">
        <v>0.76058201058201069</v>
      </c>
      <c r="T84" s="226">
        <v>2</v>
      </c>
      <c r="AN84" s="213">
        <v>0.32756132756132755</v>
      </c>
      <c r="CD84" s="145" t="s">
        <v>102</v>
      </c>
      <c r="CE84" s="2">
        <v>2</v>
      </c>
      <c r="CG84" s="144">
        <v>15</v>
      </c>
      <c r="CH84" s="145" t="s">
        <v>102</v>
      </c>
      <c r="CI84" s="32">
        <v>5</v>
      </c>
      <c r="CJ84" s="32">
        <v>6</v>
      </c>
      <c r="CK84" s="222">
        <f t="shared" si="82"/>
        <v>0.45454545454545453</v>
      </c>
      <c r="CL84" s="32">
        <v>5</v>
      </c>
      <c r="CM84" s="32">
        <v>7</v>
      </c>
      <c r="CN84" s="222">
        <f t="shared" si="83"/>
        <v>0.41666666666666669</v>
      </c>
      <c r="CO84" s="32">
        <v>3</v>
      </c>
      <c r="CP84" s="32">
        <v>5</v>
      </c>
      <c r="CQ84" s="222">
        <f t="shared" si="84"/>
        <v>0.375</v>
      </c>
      <c r="CR84" s="223">
        <f t="shared" si="85"/>
        <v>0.41540404040404039</v>
      </c>
    </row>
  </sheetData>
  <mergeCells count="56">
    <mergeCell ref="CR68:CR69"/>
    <mergeCell ref="A68:A69"/>
    <mergeCell ref="B68:B69"/>
    <mergeCell ref="C68:E68"/>
    <mergeCell ref="F68:H68"/>
    <mergeCell ref="I68:K68"/>
    <mergeCell ref="L68:L69"/>
    <mergeCell ref="CG68:CG69"/>
    <mergeCell ref="CH68:CH69"/>
    <mergeCell ref="CI68:CK68"/>
    <mergeCell ref="CL68:CN68"/>
    <mergeCell ref="CO68:CQ68"/>
    <mergeCell ref="CI48:CK48"/>
    <mergeCell ref="CL48:CN48"/>
    <mergeCell ref="CO48:CQ48"/>
    <mergeCell ref="CR48:CR49"/>
    <mergeCell ref="A67:B67"/>
    <mergeCell ref="CG67:CH67"/>
    <mergeCell ref="A47:B47"/>
    <mergeCell ref="CG47:CH47"/>
    <mergeCell ref="A48:A49"/>
    <mergeCell ref="B48:B49"/>
    <mergeCell ref="C48:E48"/>
    <mergeCell ref="F48:H48"/>
    <mergeCell ref="I48:K48"/>
    <mergeCell ref="L48:L49"/>
    <mergeCell ref="CG48:CG49"/>
    <mergeCell ref="CH48:CH49"/>
    <mergeCell ref="CR25:CR26"/>
    <mergeCell ref="A25:A26"/>
    <mergeCell ref="B25:B26"/>
    <mergeCell ref="C25:E25"/>
    <mergeCell ref="F25:H25"/>
    <mergeCell ref="I25:K25"/>
    <mergeCell ref="L25:L26"/>
    <mergeCell ref="CG25:CG26"/>
    <mergeCell ref="CH25:CH26"/>
    <mergeCell ref="CI25:CK25"/>
    <mergeCell ref="CL25:CN25"/>
    <mergeCell ref="CO25:CQ25"/>
    <mergeCell ref="CI6:CK6"/>
    <mergeCell ref="CL6:CN6"/>
    <mergeCell ref="CO6:CQ6"/>
    <mergeCell ref="CR6:CR7"/>
    <mergeCell ref="A24:B24"/>
    <mergeCell ref="CG24:CH24"/>
    <mergeCell ref="A5:B5"/>
    <mergeCell ref="CG5:CH5"/>
    <mergeCell ref="A6:A7"/>
    <mergeCell ref="B6:B7"/>
    <mergeCell ref="C6:E6"/>
    <mergeCell ref="F6:H6"/>
    <mergeCell ref="I6:K6"/>
    <mergeCell ref="L6:L7"/>
    <mergeCell ref="CG6:CG7"/>
    <mergeCell ref="CH6:CH7"/>
  </mergeCells>
  <pageMargins left="0.9055118110236221" right="0.11811023622047245" top="0.74803149606299213" bottom="0.74803149606299213" header="0.31496062992125984" footer="0.31496062992125984"/>
  <pageSetup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opLeftCell="A25" workbookViewId="0">
      <selection sqref="A1:E41"/>
    </sheetView>
  </sheetViews>
  <sheetFormatPr defaultRowHeight="15" x14ac:dyDescent="0.25"/>
  <cols>
    <col min="1" max="1" width="5.42578125" style="2" customWidth="1"/>
    <col min="2" max="2" width="22.42578125" style="2" customWidth="1"/>
    <col min="3" max="4" width="9.140625" style="140"/>
    <col min="5" max="5" width="9.140625" style="211"/>
    <col min="6" max="16384" width="9.140625" style="2"/>
  </cols>
  <sheetData>
    <row r="1" spans="1:5" x14ac:dyDescent="0.25">
      <c r="A1" s="2" t="s">
        <v>151</v>
      </c>
    </row>
    <row r="3" spans="1:5" x14ac:dyDescent="0.25">
      <c r="A3" s="138" t="s">
        <v>145</v>
      </c>
      <c r="B3" s="139"/>
    </row>
    <row r="4" spans="1:5" x14ac:dyDescent="0.25">
      <c r="A4" s="139"/>
      <c r="B4" s="139"/>
    </row>
    <row r="5" spans="1:5" x14ac:dyDescent="0.25">
      <c r="A5" s="142" t="s">
        <v>23</v>
      </c>
      <c r="B5" s="142" t="s">
        <v>63</v>
      </c>
      <c r="C5" s="143" t="s">
        <v>121</v>
      </c>
      <c r="D5" s="143" t="s">
        <v>122</v>
      </c>
      <c r="E5" s="212" t="s">
        <v>146</v>
      </c>
    </row>
    <row r="6" spans="1:5" x14ac:dyDescent="0.25">
      <c r="A6" s="144">
        <v>1</v>
      </c>
      <c r="B6" s="145" t="s">
        <v>74</v>
      </c>
      <c r="C6" s="143">
        <f>'[1]Hasil Pretest'!L6</f>
        <v>0.39826839826839827</v>
      </c>
      <c r="D6" s="143">
        <f>'[1]Hasil Pretest'!L25</f>
        <v>0.38008658008658003</v>
      </c>
      <c r="E6" s="212">
        <f>AVERAGE(C6:D6)</f>
        <v>0.38917748917748918</v>
      </c>
    </row>
    <row r="7" spans="1:5" x14ac:dyDescent="0.25">
      <c r="A7" s="144">
        <v>2</v>
      </c>
      <c r="B7" s="145" t="s">
        <v>77</v>
      </c>
      <c r="C7" s="143">
        <f>'[1]Hasil Pretest'!L7</f>
        <v>0.44252044252044254</v>
      </c>
      <c r="D7" s="143">
        <f>'[1]Hasil Pretest'!L26</f>
        <v>0.42962962962962958</v>
      </c>
      <c r="E7" s="212">
        <f t="shared" ref="E7:E20" si="0">AVERAGE(C7:D7)</f>
        <v>0.43607503607503606</v>
      </c>
    </row>
    <row r="8" spans="1:5" x14ac:dyDescent="0.25">
      <c r="A8" s="144">
        <v>3</v>
      </c>
      <c r="B8" s="145" t="s">
        <v>78</v>
      </c>
      <c r="C8" s="143">
        <f>'[1]Hasil Pretest'!L8</f>
        <v>0.48381248381248382</v>
      </c>
      <c r="D8" s="143">
        <f>'[1]Hasil Pretest'!L27</f>
        <v>0.5</v>
      </c>
      <c r="E8" s="212">
        <f t="shared" si="0"/>
        <v>0.49190624190624188</v>
      </c>
    </row>
    <row r="9" spans="1:5" x14ac:dyDescent="0.25">
      <c r="A9" s="144">
        <v>4</v>
      </c>
      <c r="B9" s="145" t="s">
        <v>80</v>
      </c>
      <c r="C9" s="143">
        <f>'[1]Hasil Pretest'!L9</f>
        <v>0.38906926406926406</v>
      </c>
      <c r="D9" s="143">
        <f>'[1]Hasil Pretest'!L28</f>
        <v>0.36742424242424243</v>
      </c>
      <c r="E9" s="212">
        <f t="shared" si="0"/>
        <v>0.37824675324675328</v>
      </c>
    </row>
    <row r="10" spans="1:5" x14ac:dyDescent="0.25">
      <c r="A10" s="144">
        <v>5</v>
      </c>
      <c r="B10" s="145" t="s">
        <v>81</v>
      </c>
      <c r="C10" s="143">
        <f>'[1]Hasil Pretest'!L10</f>
        <v>0.45014245014245019</v>
      </c>
      <c r="D10" s="143">
        <f>'[1]Hasil Pretest'!L29</f>
        <v>0.43003663003663006</v>
      </c>
      <c r="E10" s="212">
        <f t="shared" si="0"/>
        <v>0.44008954008954015</v>
      </c>
    </row>
    <row r="11" spans="1:5" x14ac:dyDescent="0.25">
      <c r="A11" s="144">
        <v>6</v>
      </c>
      <c r="B11" s="145" t="s">
        <v>82</v>
      </c>
      <c r="C11" s="143">
        <f>'[1]Hasil Pretest'!L11</f>
        <v>0.40984848484848485</v>
      </c>
      <c r="D11" s="143">
        <f>'[1]Hasil Pretest'!L30</f>
        <v>0.34523809523809518</v>
      </c>
      <c r="E11" s="212">
        <f t="shared" si="0"/>
        <v>0.37754329004329001</v>
      </c>
    </row>
    <row r="12" spans="1:5" x14ac:dyDescent="0.25">
      <c r="A12" s="144">
        <v>7</v>
      </c>
      <c r="B12" s="145" t="s">
        <v>84</v>
      </c>
      <c r="C12" s="143">
        <f>'[1]Hasil Pretest'!L12</f>
        <v>0.35952380952380952</v>
      </c>
      <c r="D12" s="143">
        <f>'[1]Hasil Pretest'!L31</f>
        <v>0.30357142857142855</v>
      </c>
      <c r="E12" s="212">
        <f t="shared" si="0"/>
        <v>0.33154761904761904</v>
      </c>
    </row>
    <row r="13" spans="1:5" x14ac:dyDescent="0.25">
      <c r="A13" s="144">
        <v>8</v>
      </c>
      <c r="B13" s="145" t="s">
        <v>79</v>
      </c>
      <c r="C13" s="143">
        <f>'[1]Hasil Pretest'!L13</f>
        <v>0.46969696969696972</v>
      </c>
      <c r="D13" s="143">
        <f>'[1]Hasil Pretest'!L32</f>
        <v>0.43888888888888888</v>
      </c>
      <c r="E13" s="212">
        <f t="shared" si="0"/>
        <v>0.4542929292929293</v>
      </c>
    </row>
    <row r="14" spans="1:5" x14ac:dyDescent="0.25">
      <c r="A14" s="144">
        <v>9</v>
      </c>
      <c r="B14" s="145" t="s">
        <v>72</v>
      </c>
      <c r="C14" s="143">
        <f>'[1]Hasil Pretest'!L14</f>
        <v>0.5</v>
      </c>
      <c r="D14" s="143">
        <f>'[1]Hasil Pretest'!L33</f>
        <v>0.46666666666666662</v>
      </c>
      <c r="E14" s="212">
        <f t="shared" si="0"/>
        <v>0.48333333333333328</v>
      </c>
    </row>
    <row r="15" spans="1:5" x14ac:dyDescent="0.25">
      <c r="A15" s="144">
        <v>10</v>
      </c>
      <c r="B15" s="145" t="s">
        <v>87</v>
      </c>
      <c r="C15" s="143">
        <f>'[1]Hasil Pretest'!L15</f>
        <v>0.37301587301587302</v>
      </c>
      <c r="D15" s="143">
        <f>'[1]Hasil Pretest'!L34</f>
        <v>0.31645021645021643</v>
      </c>
      <c r="E15" s="212">
        <f t="shared" si="0"/>
        <v>0.34473304473304472</v>
      </c>
    </row>
    <row r="16" spans="1:5" x14ac:dyDescent="0.25">
      <c r="A16" s="144">
        <v>11</v>
      </c>
      <c r="B16" s="145" t="s">
        <v>86</v>
      </c>
      <c r="C16" s="143">
        <f>'[1]Hasil Pretest'!L16</f>
        <v>0.43981481481481483</v>
      </c>
      <c r="D16" s="143">
        <f>'[1]Hasil Pretest'!L35</f>
        <v>0.4064814814814815</v>
      </c>
      <c r="E16" s="212">
        <f t="shared" si="0"/>
        <v>0.42314814814814816</v>
      </c>
    </row>
    <row r="17" spans="1:5" x14ac:dyDescent="0.25">
      <c r="A17" s="144">
        <v>12</v>
      </c>
      <c r="B17" s="145" t="s">
        <v>88</v>
      </c>
      <c r="C17" s="143">
        <f>'[1]Hasil Pretest'!L17</f>
        <v>0.37896825396825395</v>
      </c>
      <c r="D17" s="143">
        <f>'[1]Hasil Pretest'!L36</f>
        <v>0.30634920634920632</v>
      </c>
      <c r="E17" s="212">
        <f t="shared" si="0"/>
        <v>0.34265873015873016</v>
      </c>
    </row>
    <row r="18" spans="1:5" x14ac:dyDescent="0.25">
      <c r="A18" s="144">
        <v>13</v>
      </c>
      <c r="B18" s="145" t="s">
        <v>85</v>
      </c>
      <c r="C18" s="143">
        <f>'[1]Hasil Pretest'!L18</f>
        <v>0.39285714285714285</v>
      </c>
      <c r="D18" s="143">
        <f>'[1]Hasil Pretest'!L37</f>
        <v>0.32023809523809527</v>
      </c>
      <c r="E18" s="212">
        <f t="shared" si="0"/>
        <v>0.35654761904761906</v>
      </c>
    </row>
    <row r="19" spans="1:5" x14ac:dyDescent="0.25">
      <c r="A19" s="144">
        <v>14</v>
      </c>
      <c r="B19" s="145" t="s">
        <v>83</v>
      </c>
      <c r="C19" s="143">
        <f>'[1]Hasil Pretest'!L19</f>
        <v>0.40119047619047615</v>
      </c>
      <c r="D19" s="143">
        <f>'[1]Hasil Pretest'!L38</f>
        <v>0.40277777777777773</v>
      </c>
      <c r="E19" s="212">
        <f t="shared" si="0"/>
        <v>0.40198412698412694</v>
      </c>
    </row>
    <row r="20" spans="1:5" x14ac:dyDescent="0.25">
      <c r="A20" s="144">
        <v>15</v>
      </c>
      <c r="B20" s="145" t="s">
        <v>76</v>
      </c>
      <c r="C20" s="143">
        <f>'[1]Hasil Pretest'!L20</f>
        <v>0.46103896103896108</v>
      </c>
      <c r="D20" s="143">
        <f>'[1]Hasil Pretest'!L39</f>
        <v>0.43855218855218858</v>
      </c>
      <c r="E20" s="212">
        <f t="shared" si="0"/>
        <v>0.44979557479557486</v>
      </c>
    </row>
    <row r="24" spans="1:5" x14ac:dyDescent="0.25">
      <c r="A24" s="138" t="s">
        <v>147</v>
      </c>
    </row>
    <row r="25" spans="1:5" x14ac:dyDescent="0.25">
      <c r="A25" s="381"/>
      <c r="B25" s="381"/>
    </row>
    <row r="26" spans="1:5" x14ac:dyDescent="0.25">
      <c r="A26" s="142" t="s">
        <v>23</v>
      </c>
      <c r="B26" s="142" t="s">
        <v>63</v>
      </c>
      <c r="C26" s="143" t="s">
        <v>121</v>
      </c>
      <c r="D26" s="143" t="s">
        <v>122</v>
      </c>
      <c r="E26" s="212" t="s">
        <v>148</v>
      </c>
    </row>
    <row r="27" spans="1:5" x14ac:dyDescent="0.25">
      <c r="A27" s="144">
        <v>1</v>
      </c>
      <c r="B27" s="145" t="s">
        <v>74</v>
      </c>
      <c r="C27" s="143">
        <f>'[1]Hasil Pretest'!L48</f>
        <v>0.37896825396825395</v>
      </c>
      <c r="D27" s="143">
        <f>'[1]Hasil Pretest'!L68</f>
        <v>0.37777777777777777</v>
      </c>
      <c r="E27" s="212">
        <f>AVERAGE(C27:D27)</f>
        <v>0.37837301587301586</v>
      </c>
    </row>
    <row r="28" spans="1:5" x14ac:dyDescent="0.25">
      <c r="A28" s="144">
        <v>2</v>
      </c>
      <c r="B28" s="145" t="s">
        <v>77</v>
      </c>
      <c r="C28" s="143">
        <f>'[1]Hasil Pretest'!L49</f>
        <v>0.38008658008658003</v>
      </c>
      <c r="D28" s="143">
        <f>'[1]Hasil Pretest'!L69</f>
        <v>0.32756132756132755</v>
      </c>
      <c r="E28" s="212">
        <f t="shared" ref="E28:E41" si="1">AVERAGE(C28:D28)</f>
        <v>0.35382395382395382</v>
      </c>
    </row>
    <row r="29" spans="1:5" x14ac:dyDescent="0.25">
      <c r="A29" s="144">
        <v>3</v>
      </c>
      <c r="B29" s="145" t="s">
        <v>78</v>
      </c>
      <c r="C29" s="143">
        <f>'[1]Hasil Pretest'!L50</f>
        <v>0.46296296296296297</v>
      </c>
      <c r="D29" s="143">
        <f>'[1]Hasil Pretest'!L70</f>
        <v>0.42803030303030304</v>
      </c>
      <c r="E29" s="212">
        <f t="shared" si="1"/>
        <v>0.445496632996633</v>
      </c>
    </row>
    <row r="30" spans="1:5" x14ac:dyDescent="0.25">
      <c r="A30" s="144">
        <v>4</v>
      </c>
      <c r="B30" s="145" t="s">
        <v>80</v>
      </c>
      <c r="C30" s="143">
        <f>'[1]Hasil Pretest'!L51</f>
        <v>0.45014245014245019</v>
      </c>
      <c r="D30" s="143">
        <f>'[1]Hasil Pretest'!L71</f>
        <v>0.41203703703703703</v>
      </c>
      <c r="E30" s="212">
        <f t="shared" si="1"/>
        <v>0.43108974358974361</v>
      </c>
    </row>
    <row r="31" spans="1:5" x14ac:dyDescent="0.25">
      <c r="A31" s="144">
        <v>5</v>
      </c>
      <c r="B31" s="145" t="s">
        <v>81</v>
      </c>
      <c r="C31" s="143">
        <f>'[1]Hasil Pretest'!L52</f>
        <v>0.42962962962962958</v>
      </c>
      <c r="D31" s="143">
        <f>'[1]Hasil Pretest'!L72</f>
        <v>0.37954545454545457</v>
      </c>
      <c r="E31" s="212">
        <f t="shared" si="1"/>
        <v>0.40458754208754211</v>
      </c>
    </row>
    <row r="32" spans="1:5" x14ac:dyDescent="0.25">
      <c r="A32" s="144">
        <v>6</v>
      </c>
      <c r="B32" s="145" t="s">
        <v>82</v>
      </c>
      <c r="C32" s="143">
        <f>'[1]Hasil Pretest'!L53</f>
        <v>0.4064814814814815</v>
      </c>
      <c r="D32" s="143">
        <f>'[1]Hasil Pretest'!L73</f>
        <v>0.33968253968253964</v>
      </c>
      <c r="E32" s="212">
        <f t="shared" si="1"/>
        <v>0.37308201058201057</v>
      </c>
    </row>
    <row r="33" spans="1:5" x14ac:dyDescent="0.25">
      <c r="A33" s="144">
        <v>7</v>
      </c>
      <c r="B33" s="145" t="s">
        <v>84</v>
      </c>
      <c r="C33" s="143">
        <f>'[1]Hasil Pretest'!L54</f>
        <v>0.38730158730158726</v>
      </c>
      <c r="D33" s="143">
        <f>'[1]Hasil Pretest'!L74</f>
        <v>0.34343434343434343</v>
      </c>
      <c r="E33" s="212">
        <f t="shared" si="1"/>
        <v>0.36536796536796534</v>
      </c>
    </row>
    <row r="34" spans="1:5" x14ac:dyDescent="0.25">
      <c r="A34" s="144">
        <v>8</v>
      </c>
      <c r="B34" s="145" t="s">
        <v>79</v>
      </c>
      <c r="C34" s="143">
        <f>'[1]Hasil Pretest'!L55</f>
        <v>0.41077441077441074</v>
      </c>
      <c r="D34" s="143">
        <f>'[1]Hasil Pretest'!L75</f>
        <v>0.40277777777777773</v>
      </c>
      <c r="E34" s="212">
        <f t="shared" si="1"/>
        <v>0.40677609427609424</v>
      </c>
    </row>
    <row r="35" spans="1:5" x14ac:dyDescent="0.25">
      <c r="A35" s="144">
        <v>9</v>
      </c>
      <c r="B35" s="145" t="s">
        <v>72</v>
      </c>
      <c r="C35" s="143">
        <f>'[1]Hasil Pretest'!L56</f>
        <v>0.45117845117845118</v>
      </c>
      <c r="D35" s="143">
        <f>'[1]Hasil Pretest'!L76</f>
        <v>0.46632996632996632</v>
      </c>
      <c r="E35" s="212">
        <f t="shared" si="1"/>
        <v>0.45875420875420875</v>
      </c>
    </row>
    <row r="36" spans="1:5" x14ac:dyDescent="0.25">
      <c r="A36" s="144">
        <v>10</v>
      </c>
      <c r="B36" s="145" t="s">
        <v>87</v>
      </c>
      <c r="C36" s="143">
        <f>'[1]Hasil Pretest'!L57</f>
        <v>0.4148148148148148</v>
      </c>
      <c r="D36" s="143">
        <f>'[1]Hasil Pretest'!L77</f>
        <v>0.35833333333333339</v>
      </c>
      <c r="E36" s="212">
        <f t="shared" si="1"/>
        <v>0.38657407407407407</v>
      </c>
    </row>
    <row r="37" spans="1:5" x14ac:dyDescent="0.25">
      <c r="A37" s="144">
        <v>11</v>
      </c>
      <c r="B37" s="145" t="s">
        <v>86</v>
      </c>
      <c r="C37" s="143">
        <f>'[1]Hasil Pretest'!L58</f>
        <v>0.5</v>
      </c>
      <c r="D37" s="143">
        <f>'[1]Hasil Pretest'!L78</f>
        <v>0.47619047619047622</v>
      </c>
      <c r="E37" s="212">
        <f t="shared" si="1"/>
        <v>0.48809523809523814</v>
      </c>
    </row>
    <row r="38" spans="1:5" x14ac:dyDescent="0.25">
      <c r="A38" s="144">
        <v>12</v>
      </c>
      <c r="B38" s="145" t="s">
        <v>88</v>
      </c>
      <c r="C38" s="143">
        <f>'[1]Hasil Pretest'!L59</f>
        <v>0.44814814814814818</v>
      </c>
      <c r="D38" s="143">
        <f>'[1]Hasil Pretest'!L79</f>
        <v>0.41111111111111115</v>
      </c>
      <c r="E38" s="212">
        <f t="shared" si="1"/>
        <v>0.42962962962962969</v>
      </c>
    </row>
    <row r="39" spans="1:5" x14ac:dyDescent="0.25">
      <c r="A39" s="144">
        <v>13</v>
      </c>
      <c r="B39" s="145" t="s">
        <v>85</v>
      </c>
      <c r="C39" s="143">
        <f>'[1]Hasil Pretest'!L60</f>
        <v>0.46632996632996632</v>
      </c>
      <c r="D39" s="143">
        <f>'[1]Hasil Pretest'!L80</f>
        <v>0.43602693602693599</v>
      </c>
      <c r="E39" s="212">
        <f t="shared" si="1"/>
        <v>0.45117845117845112</v>
      </c>
    </row>
    <row r="40" spans="1:5" x14ac:dyDescent="0.25">
      <c r="A40" s="144">
        <v>14</v>
      </c>
      <c r="B40" s="145" t="s">
        <v>83</v>
      </c>
      <c r="C40" s="143">
        <f>'[1]Hasil Pretest'!L61</f>
        <v>0.48717948717948717</v>
      </c>
      <c r="D40" s="143">
        <f>'[1]Hasil Pretest'!L81</f>
        <v>0.46153846153846151</v>
      </c>
      <c r="E40" s="212">
        <f t="shared" si="1"/>
        <v>0.47435897435897434</v>
      </c>
    </row>
    <row r="41" spans="1:5" x14ac:dyDescent="0.25">
      <c r="A41" s="144">
        <v>15</v>
      </c>
      <c r="B41" s="145" t="s">
        <v>76</v>
      </c>
      <c r="C41" s="143">
        <f>'[1]Hasil Pretest'!L62</f>
        <v>0.42466329966329969</v>
      </c>
      <c r="D41" s="143">
        <f>'[1]Hasil Pretest'!L82</f>
        <v>0.41540404040404039</v>
      </c>
      <c r="E41" s="212">
        <f t="shared" si="1"/>
        <v>0.42003367003367004</v>
      </c>
    </row>
  </sheetData>
  <mergeCells count="1">
    <mergeCell ref="A25:B25"/>
  </mergeCells>
  <pageMargins left="1.1023622047244095" right="0.70866141732283472" top="0.94488188976377963" bottom="0.74803149606299213" header="0.31496062992125984" footer="0.31496062992125984"/>
  <pageSetup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4"/>
  <sheetViews>
    <sheetView topLeftCell="A70" workbookViewId="0">
      <selection sqref="A1:L84"/>
    </sheetView>
  </sheetViews>
  <sheetFormatPr defaultRowHeight="15" x14ac:dyDescent="0.25"/>
  <cols>
    <col min="1" max="1" width="5" style="213" customWidth="1"/>
    <col min="2" max="2" width="21.140625" style="213" customWidth="1"/>
    <col min="3" max="4" width="4.140625" style="214" customWidth="1"/>
    <col min="5" max="5" width="7.5703125" style="215" customWidth="1"/>
    <col min="6" max="7" width="4.140625" style="214" customWidth="1"/>
    <col min="8" max="8" width="7.5703125" style="215" customWidth="1"/>
    <col min="9" max="10" width="4.140625" style="214" customWidth="1"/>
    <col min="11" max="11" width="7.5703125" style="215" customWidth="1"/>
    <col min="12" max="12" width="9.140625" style="216"/>
    <col min="13" max="15" width="0" style="213" hidden="1" customWidth="1"/>
    <col min="16" max="16" width="16.140625" style="213" hidden="1" customWidth="1"/>
    <col min="17" max="20" width="0" style="213" hidden="1" customWidth="1"/>
    <col min="21" max="21" width="5" style="213" hidden="1" customWidth="1"/>
    <col min="22" max="22" width="0" style="213" hidden="1" customWidth="1"/>
    <col min="23" max="24" width="4.85546875" style="213" hidden="1" customWidth="1"/>
    <col min="25" max="25" width="0" style="213" hidden="1" customWidth="1"/>
    <col min="26" max="27" width="6.5703125" style="213" hidden="1" customWidth="1"/>
    <col min="28" max="29" width="0" style="213" hidden="1" customWidth="1"/>
    <col min="30" max="31" width="4.28515625" style="213" hidden="1" customWidth="1"/>
    <col min="32" max="32" width="7.28515625" style="213" hidden="1" customWidth="1"/>
    <col min="33" max="34" width="0" style="213" hidden="1" customWidth="1"/>
    <col min="35" max="36" width="0" style="217" hidden="1" customWidth="1"/>
    <col min="37" max="37" width="7.5703125" style="217" hidden="1" customWidth="1"/>
    <col min="38" max="38" width="0" style="213" hidden="1" customWidth="1"/>
    <col min="39" max="39" width="3.28515625" style="213" hidden="1" customWidth="1"/>
    <col min="40" max="40" width="8.140625" style="2" hidden="1" customWidth="1"/>
    <col min="41" max="41" width="0" style="2" hidden="1" customWidth="1"/>
    <col min="42" max="42" width="5" style="213" hidden="1" customWidth="1"/>
    <col min="43" max="43" width="5.42578125" style="139" hidden="1" customWidth="1"/>
    <col min="44" max="44" width="17" style="139" hidden="1" customWidth="1"/>
    <col min="45" max="46" width="6" style="214" hidden="1" customWidth="1"/>
    <col min="47" max="47" width="6" style="215" hidden="1" customWidth="1"/>
    <col min="48" max="49" width="6" style="214" hidden="1" customWidth="1"/>
    <col min="50" max="50" width="6" style="215" hidden="1" customWidth="1"/>
    <col min="51" max="52" width="6" style="214" hidden="1" customWidth="1"/>
    <col min="53" max="53" width="6" style="215" hidden="1" customWidth="1"/>
    <col min="54" max="54" width="0" style="216" hidden="1" customWidth="1"/>
    <col min="55" max="16384" width="9.140625" style="2"/>
  </cols>
  <sheetData>
    <row r="1" spans="1:54" x14ac:dyDescent="0.25">
      <c r="A1" s="2" t="s">
        <v>152</v>
      </c>
    </row>
    <row r="3" spans="1:54" x14ac:dyDescent="0.25">
      <c r="A3" s="138" t="s">
        <v>149</v>
      </c>
      <c r="C3" s="218"/>
      <c r="D3" s="218"/>
      <c r="E3" s="219"/>
      <c r="F3" s="218"/>
      <c r="G3" s="218"/>
      <c r="H3" s="219"/>
      <c r="I3" s="218"/>
      <c r="J3" s="218"/>
      <c r="K3" s="219"/>
      <c r="L3" s="220"/>
      <c r="AN3" s="139"/>
      <c r="AQ3" s="138" t="s">
        <v>115</v>
      </c>
    </row>
    <row r="4" spans="1:54" x14ac:dyDescent="0.25">
      <c r="AN4" s="139"/>
    </row>
    <row r="5" spans="1:54" x14ac:dyDescent="0.25">
      <c r="A5" s="381" t="s">
        <v>116</v>
      </c>
      <c r="B5" s="381"/>
      <c r="M5" s="214"/>
      <c r="N5" s="214"/>
      <c r="O5" s="214"/>
      <c r="P5" s="214"/>
      <c r="Q5" s="214"/>
      <c r="AN5" s="142" t="s">
        <v>63</v>
      </c>
      <c r="AQ5" s="381" t="s">
        <v>116</v>
      </c>
      <c r="AR5" s="381"/>
    </row>
    <row r="6" spans="1:54" ht="33" customHeight="1" x14ac:dyDescent="0.25">
      <c r="A6" s="382" t="s">
        <v>23</v>
      </c>
      <c r="B6" s="382" t="s">
        <v>63</v>
      </c>
      <c r="C6" s="382" t="s">
        <v>118</v>
      </c>
      <c r="D6" s="382"/>
      <c r="E6" s="382"/>
      <c r="F6" s="382" t="s">
        <v>119</v>
      </c>
      <c r="G6" s="382"/>
      <c r="H6" s="382"/>
      <c r="I6" s="382" t="s">
        <v>120</v>
      </c>
      <c r="J6" s="382"/>
      <c r="K6" s="382"/>
      <c r="L6" s="388" t="s">
        <v>121</v>
      </c>
      <c r="M6" s="221"/>
      <c r="N6" s="221"/>
      <c r="O6" s="221"/>
      <c r="P6" s="221"/>
      <c r="Q6" s="221"/>
      <c r="AQ6" s="382" t="s">
        <v>23</v>
      </c>
      <c r="AR6" s="382" t="s">
        <v>63</v>
      </c>
      <c r="AS6" s="383" t="s">
        <v>118</v>
      </c>
      <c r="AT6" s="384"/>
      <c r="AU6" s="385"/>
      <c r="AV6" s="383" t="s">
        <v>119</v>
      </c>
      <c r="AW6" s="384"/>
      <c r="AX6" s="385"/>
      <c r="AY6" s="383" t="s">
        <v>120</v>
      </c>
      <c r="AZ6" s="384"/>
      <c r="BA6" s="385"/>
      <c r="BB6" s="386" t="s">
        <v>121</v>
      </c>
    </row>
    <row r="7" spans="1:54" x14ac:dyDescent="0.25">
      <c r="A7" s="382"/>
      <c r="B7" s="382"/>
      <c r="C7" s="32" t="s">
        <v>130</v>
      </c>
      <c r="D7" s="32" t="s">
        <v>131</v>
      </c>
      <c r="E7" s="222" t="s">
        <v>132</v>
      </c>
      <c r="F7" s="32" t="s">
        <v>133</v>
      </c>
      <c r="G7" s="32" t="s">
        <v>134</v>
      </c>
      <c r="H7" s="222" t="s">
        <v>135</v>
      </c>
      <c r="I7" s="32" t="s">
        <v>130</v>
      </c>
      <c r="J7" s="32" t="s">
        <v>131</v>
      </c>
      <c r="K7" s="222" t="s">
        <v>136</v>
      </c>
      <c r="L7" s="388"/>
      <c r="M7" s="218"/>
      <c r="N7" s="218"/>
      <c r="O7" s="218" t="s">
        <v>68</v>
      </c>
      <c r="P7" s="218"/>
      <c r="Q7" s="218"/>
      <c r="AL7" s="213" t="s">
        <v>35</v>
      </c>
      <c r="AQ7" s="382"/>
      <c r="AR7" s="382"/>
      <c r="AS7" s="32" t="s">
        <v>130</v>
      </c>
      <c r="AT7" s="32" t="s">
        <v>131</v>
      </c>
      <c r="AU7" s="222" t="s">
        <v>132</v>
      </c>
      <c r="AV7" s="32" t="s">
        <v>133</v>
      </c>
      <c r="AW7" s="32" t="s">
        <v>134</v>
      </c>
      <c r="AX7" s="222" t="s">
        <v>135</v>
      </c>
      <c r="AY7" s="32" t="s">
        <v>130</v>
      </c>
      <c r="AZ7" s="32" t="s">
        <v>131</v>
      </c>
      <c r="BA7" s="222" t="s">
        <v>136</v>
      </c>
      <c r="BB7" s="387"/>
    </row>
    <row r="8" spans="1:54" x14ac:dyDescent="0.25">
      <c r="A8" s="144">
        <v>1</v>
      </c>
      <c r="B8" s="145" t="s">
        <v>74</v>
      </c>
      <c r="C8" s="32">
        <v>7</v>
      </c>
      <c r="D8" s="32">
        <v>3</v>
      </c>
      <c r="E8" s="222">
        <f t="shared" ref="E8:E12" si="0">C8/(C8+D8)</f>
        <v>0.7</v>
      </c>
      <c r="F8" s="32">
        <v>7</v>
      </c>
      <c r="G8" s="32">
        <v>4</v>
      </c>
      <c r="H8" s="222">
        <f t="shared" ref="H8:H12" si="1">F8/(F8+G8)</f>
        <v>0.63636363636363635</v>
      </c>
      <c r="I8" s="32">
        <v>6</v>
      </c>
      <c r="J8" s="32">
        <v>4</v>
      </c>
      <c r="K8" s="222">
        <f t="shared" ref="K8:K12" si="2">I8/(I8+J8)</f>
        <v>0.6</v>
      </c>
      <c r="L8" s="223">
        <f t="shared" ref="L8:L12" si="3">AVERAGE(E8,H8,K8)</f>
        <v>0.6454545454545455</v>
      </c>
      <c r="M8" s="224">
        <v>10</v>
      </c>
      <c r="N8" s="224" t="e">
        <f t="shared" ref="N8:N22" si="4">RANK(L8,$BE$8:$BE$22,0)</f>
        <v>#N/A</v>
      </c>
      <c r="O8" s="224">
        <v>2</v>
      </c>
      <c r="P8" s="224"/>
      <c r="Q8" s="224"/>
      <c r="AK8" s="225">
        <f>AVERAGE(L8,L27)</f>
        <v>0.61780303030303041</v>
      </c>
      <c r="AL8" s="213">
        <v>0.62103174603174593</v>
      </c>
      <c r="AM8" s="226"/>
      <c r="AN8" s="145" t="s">
        <v>74</v>
      </c>
      <c r="AO8" s="2">
        <v>2</v>
      </c>
      <c r="AQ8" s="144">
        <v>1</v>
      </c>
      <c r="AR8" s="145" t="s">
        <v>74</v>
      </c>
      <c r="AS8" s="32">
        <v>1</v>
      </c>
      <c r="AT8" s="32">
        <f>C8+AS8</f>
        <v>8</v>
      </c>
      <c r="AU8" s="222">
        <f t="shared" ref="AU8:AU12" si="5">AS8/(AS8+AT8)</f>
        <v>0.1111111111111111</v>
      </c>
      <c r="AV8" s="32">
        <v>1</v>
      </c>
      <c r="AW8" s="32">
        <f>F8+AV8</f>
        <v>8</v>
      </c>
      <c r="AX8" s="222">
        <f t="shared" ref="AX8:AX12" si="6">AV8/(AV8+AW8)</f>
        <v>0.1111111111111111</v>
      </c>
      <c r="AY8" s="32">
        <v>1</v>
      </c>
      <c r="AZ8" s="32">
        <f>I8+AY8</f>
        <v>7</v>
      </c>
      <c r="BA8" s="222">
        <f t="shared" ref="BA8:BA12" si="7">AY8/(AY8+AZ8)</f>
        <v>0.125</v>
      </c>
      <c r="BB8" s="223">
        <f t="shared" ref="BB8:BB12" si="8">AVERAGE(AU8,AX8,BA8)</f>
        <v>0.11574074074074074</v>
      </c>
    </row>
    <row r="9" spans="1:54" x14ac:dyDescent="0.25">
      <c r="A9" s="144">
        <v>2</v>
      </c>
      <c r="B9" s="145" t="s">
        <v>77</v>
      </c>
      <c r="C9" s="32">
        <v>9</v>
      </c>
      <c r="D9" s="32">
        <v>4</v>
      </c>
      <c r="E9" s="222">
        <f t="shared" si="0"/>
        <v>0.69230769230769229</v>
      </c>
      <c r="F9" s="32">
        <v>8</v>
      </c>
      <c r="G9" s="32">
        <v>4</v>
      </c>
      <c r="H9" s="222">
        <f t="shared" si="1"/>
        <v>0.66666666666666663</v>
      </c>
      <c r="I9" s="32">
        <v>7</v>
      </c>
      <c r="J9" s="32">
        <v>4</v>
      </c>
      <c r="K9" s="222">
        <f t="shared" si="2"/>
        <v>0.63636363636363635</v>
      </c>
      <c r="L9" s="223">
        <f t="shared" si="3"/>
        <v>0.66511266511266509</v>
      </c>
      <c r="M9" s="224">
        <v>3</v>
      </c>
      <c r="N9" s="224" t="e">
        <f t="shared" si="4"/>
        <v>#N/A</v>
      </c>
      <c r="O9" s="224">
        <v>1</v>
      </c>
      <c r="P9" s="224"/>
      <c r="Q9" s="224"/>
      <c r="AK9" s="225">
        <f t="shared" ref="AK9:AK22" si="9">AVERAGE(L9,L28)</f>
        <v>0.65905205905205899</v>
      </c>
      <c r="AL9" s="213">
        <v>0.58888888888888891</v>
      </c>
      <c r="AN9" s="145" t="s">
        <v>77</v>
      </c>
      <c r="AO9" s="2">
        <v>2</v>
      </c>
      <c r="AQ9" s="144">
        <v>2</v>
      </c>
      <c r="AR9" s="145" t="s">
        <v>77</v>
      </c>
      <c r="AS9" s="32">
        <v>1</v>
      </c>
      <c r="AT9" s="32">
        <f t="shared" ref="AT9:AT22" si="10">C9+AS9</f>
        <v>10</v>
      </c>
      <c r="AU9" s="222">
        <f t="shared" si="5"/>
        <v>9.0909090909090912E-2</v>
      </c>
      <c r="AV9" s="32">
        <v>1</v>
      </c>
      <c r="AW9" s="32">
        <f t="shared" ref="AW9:AW22" si="11">F9+AV9</f>
        <v>9</v>
      </c>
      <c r="AX9" s="222">
        <f t="shared" si="6"/>
        <v>0.1</v>
      </c>
      <c r="AY9" s="32">
        <v>1</v>
      </c>
      <c r="AZ9" s="32">
        <f t="shared" ref="AZ9:AZ22" si="12">I9+AY9</f>
        <v>8</v>
      </c>
      <c r="BA9" s="222">
        <f t="shared" si="7"/>
        <v>0.1111111111111111</v>
      </c>
      <c r="BB9" s="223">
        <f t="shared" si="8"/>
        <v>0.10067340067340068</v>
      </c>
    </row>
    <row r="10" spans="1:54" x14ac:dyDescent="0.25">
      <c r="A10" s="144">
        <v>3</v>
      </c>
      <c r="B10" s="145" t="s">
        <v>78</v>
      </c>
      <c r="C10" s="32">
        <v>9</v>
      </c>
      <c r="D10" s="32">
        <v>3</v>
      </c>
      <c r="E10" s="222">
        <f t="shared" si="0"/>
        <v>0.75</v>
      </c>
      <c r="F10" s="32">
        <v>8</v>
      </c>
      <c r="G10" s="32">
        <v>3</v>
      </c>
      <c r="H10" s="222">
        <f t="shared" si="1"/>
        <v>0.72727272727272729</v>
      </c>
      <c r="I10" s="32">
        <v>8</v>
      </c>
      <c r="J10" s="32">
        <v>3</v>
      </c>
      <c r="K10" s="222">
        <f t="shared" si="2"/>
        <v>0.72727272727272729</v>
      </c>
      <c r="L10" s="223">
        <f t="shared" si="3"/>
        <v>0.73484848484848486</v>
      </c>
      <c r="M10" s="224">
        <v>1</v>
      </c>
      <c r="N10" s="224" t="e">
        <f t="shared" si="4"/>
        <v>#N/A</v>
      </c>
      <c r="O10" s="224">
        <v>1</v>
      </c>
      <c r="P10" s="224"/>
      <c r="Q10" s="224"/>
      <c r="AK10" s="225">
        <f t="shared" si="9"/>
        <v>0.73030303030303023</v>
      </c>
      <c r="AL10" s="213">
        <v>0.58333333333333337</v>
      </c>
      <c r="AN10" s="145" t="s">
        <v>78</v>
      </c>
      <c r="AO10" s="2">
        <v>1</v>
      </c>
      <c r="AQ10" s="144">
        <v>3</v>
      </c>
      <c r="AR10" s="145" t="s">
        <v>78</v>
      </c>
      <c r="AS10" s="32">
        <v>1</v>
      </c>
      <c r="AT10" s="32">
        <f t="shared" si="10"/>
        <v>10</v>
      </c>
      <c r="AU10" s="222">
        <f t="shared" si="5"/>
        <v>9.0909090909090912E-2</v>
      </c>
      <c r="AV10" s="32">
        <v>1</v>
      </c>
      <c r="AW10" s="32">
        <f t="shared" si="11"/>
        <v>9</v>
      </c>
      <c r="AX10" s="222">
        <f t="shared" si="6"/>
        <v>0.1</v>
      </c>
      <c r="AY10" s="32">
        <v>1</v>
      </c>
      <c r="AZ10" s="32">
        <f t="shared" si="12"/>
        <v>9</v>
      </c>
      <c r="BA10" s="222">
        <f t="shared" si="7"/>
        <v>0.1</v>
      </c>
      <c r="BB10" s="223">
        <f t="shared" si="8"/>
        <v>9.696969696969697E-2</v>
      </c>
    </row>
    <row r="11" spans="1:54" x14ac:dyDescent="0.25">
      <c r="A11" s="144">
        <v>4</v>
      </c>
      <c r="B11" s="145" t="s">
        <v>80</v>
      </c>
      <c r="C11" s="32">
        <v>6</v>
      </c>
      <c r="D11" s="32">
        <v>5</v>
      </c>
      <c r="E11" s="222">
        <f t="shared" si="0"/>
        <v>0.54545454545454541</v>
      </c>
      <c r="F11" s="32">
        <v>6</v>
      </c>
      <c r="G11" s="32">
        <v>4</v>
      </c>
      <c r="H11" s="222">
        <f t="shared" si="1"/>
        <v>0.6</v>
      </c>
      <c r="I11" s="32">
        <v>6</v>
      </c>
      <c r="J11" s="32">
        <v>4</v>
      </c>
      <c r="K11" s="222">
        <f t="shared" si="2"/>
        <v>0.6</v>
      </c>
      <c r="L11" s="223">
        <f t="shared" si="3"/>
        <v>0.5818181818181819</v>
      </c>
      <c r="M11" s="224">
        <v>15</v>
      </c>
      <c r="N11" s="224" t="e">
        <f t="shared" si="4"/>
        <v>#N/A</v>
      </c>
      <c r="O11" s="224">
        <v>3</v>
      </c>
      <c r="P11" s="224"/>
      <c r="Q11" s="224"/>
      <c r="AK11" s="225">
        <f t="shared" si="9"/>
        <v>0.5950757575757577</v>
      </c>
      <c r="AL11" s="213">
        <v>0.56084656084656082</v>
      </c>
      <c r="AN11" s="145" t="s">
        <v>80</v>
      </c>
      <c r="AO11" s="2">
        <v>3</v>
      </c>
      <c r="AQ11" s="144">
        <v>4</v>
      </c>
      <c r="AR11" s="145" t="s">
        <v>80</v>
      </c>
      <c r="AS11" s="32">
        <v>1</v>
      </c>
      <c r="AT11" s="32">
        <f t="shared" si="10"/>
        <v>7</v>
      </c>
      <c r="AU11" s="222">
        <f t="shared" si="5"/>
        <v>0.125</v>
      </c>
      <c r="AV11" s="32">
        <v>1</v>
      </c>
      <c r="AW11" s="32">
        <f t="shared" si="11"/>
        <v>7</v>
      </c>
      <c r="AX11" s="222">
        <f t="shared" si="6"/>
        <v>0.125</v>
      </c>
      <c r="AY11" s="32">
        <v>1</v>
      </c>
      <c r="AZ11" s="32">
        <f t="shared" si="12"/>
        <v>7</v>
      </c>
      <c r="BA11" s="222">
        <f t="shared" si="7"/>
        <v>0.125</v>
      </c>
      <c r="BB11" s="223">
        <f t="shared" si="8"/>
        <v>0.125</v>
      </c>
    </row>
    <row r="12" spans="1:54" x14ac:dyDescent="0.25">
      <c r="A12" s="144">
        <v>5</v>
      </c>
      <c r="B12" s="145" t="s">
        <v>81</v>
      </c>
      <c r="C12" s="32">
        <v>7</v>
      </c>
      <c r="D12" s="32">
        <v>3</v>
      </c>
      <c r="E12" s="222">
        <f t="shared" si="0"/>
        <v>0.7</v>
      </c>
      <c r="F12" s="32">
        <v>8</v>
      </c>
      <c r="G12" s="32">
        <v>3</v>
      </c>
      <c r="H12" s="222">
        <f t="shared" si="1"/>
        <v>0.72727272727272729</v>
      </c>
      <c r="I12" s="32">
        <v>7</v>
      </c>
      <c r="J12" s="32">
        <v>3</v>
      </c>
      <c r="K12" s="222">
        <f t="shared" si="2"/>
        <v>0.7</v>
      </c>
      <c r="L12" s="223">
        <f t="shared" si="3"/>
        <v>0.70909090909090899</v>
      </c>
      <c r="M12" s="224">
        <v>12</v>
      </c>
      <c r="N12" s="224" t="e">
        <f t="shared" si="4"/>
        <v>#N/A</v>
      </c>
      <c r="O12" s="224">
        <v>3</v>
      </c>
      <c r="P12" s="224"/>
      <c r="Q12" s="224"/>
      <c r="AK12" s="225">
        <f t="shared" si="9"/>
        <v>0.66388888888888875</v>
      </c>
      <c r="AL12" s="213">
        <v>0.53174603174603174</v>
      </c>
      <c r="AN12" s="145" t="s">
        <v>81</v>
      </c>
      <c r="AO12" s="2">
        <v>1</v>
      </c>
      <c r="AQ12" s="144">
        <v>5</v>
      </c>
      <c r="AR12" s="145" t="s">
        <v>81</v>
      </c>
      <c r="AS12" s="32">
        <v>1</v>
      </c>
      <c r="AT12" s="32">
        <f t="shared" si="10"/>
        <v>8</v>
      </c>
      <c r="AU12" s="222">
        <f t="shared" si="5"/>
        <v>0.1111111111111111</v>
      </c>
      <c r="AV12" s="32">
        <v>1</v>
      </c>
      <c r="AW12" s="32">
        <f t="shared" si="11"/>
        <v>9</v>
      </c>
      <c r="AX12" s="222">
        <f t="shared" si="6"/>
        <v>0.1</v>
      </c>
      <c r="AY12" s="32">
        <v>1</v>
      </c>
      <c r="AZ12" s="32">
        <f t="shared" si="12"/>
        <v>8</v>
      </c>
      <c r="BA12" s="222">
        <f t="shared" si="7"/>
        <v>0.1111111111111111</v>
      </c>
      <c r="BB12" s="223">
        <f t="shared" si="8"/>
        <v>0.1074074074074074</v>
      </c>
    </row>
    <row r="13" spans="1:54" x14ac:dyDescent="0.25">
      <c r="A13" s="144">
        <v>6</v>
      </c>
      <c r="B13" s="145" t="s">
        <v>82</v>
      </c>
      <c r="C13" s="32">
        <v>7</v>
      </c>
      <c r="D13" s="32">
        <v>4</v>
      </c>
      <c r="E13" s="222">
        <f>C13/(C13+D13)</f>
        <v>0.63636363636363635</v>
      </c>
      <c r="F13" s="32">
        <v>7</v>
      </c>
      <c r="G13" s="32">
        <v>3</v>
      </c>
      <c r="H13" s="222">
        <f>F13/(F13+G13)</f>
        <v>0.7</v>
      </c>
      <c r="I13" s="32">
        <v>6</v>
      </c>
      <c r="J13" s="32">
        <v>4</v>
      </c>
      <c r="K13" s="222">
        <f>I13/(I13+J13)</f>
        <v>0.6</v>
      </c>
      <c r="L13" s="223">
        <f>AVERAGE(E13,H13,K13)</f>
        <v>0.6454545454545455</v>
      </c>
      <c r="M13" s="224">
        <v>6</v>
      </c>
      <c r="N13" s="224" t="e">
        <f t="shared" si="4"/>
        <v>#N/A</v>
      </c>
      <c r="O13" s="224">
        <v>2</v>
      </c>
      <c r="P13" s="224"/>
      <c r="Q13" s="224"/>
      <c r="AK13" s="225">
        <f t="shared" si="9"/>
        <v>0.65050505050505047</v>
      </c>
      <c r="AL13" s="227">
        <v>0.51515151515151514</v>
      </c>
      <c r="AN13" s="145" t="s">
        <v>82</v>
      </c>
      <c r="AO13" s="2">
        <v>3</v>
      </c>
      <c r="AQ13" s="144">
        <v>6</v>
      </c>
      <c r="AR13" s="145" t="s">
        <v>82</v>
      </c>
      <c r="AS13" s="32">
        <v>1</v>
      </c>
      <c r="AT13" s="32">
        <f t="shared" si="10"/>
        <v>8</v>
      </c>
      <c r="AU13" s="222">
        <f>AS13/(AS13+AT13)</f>
        <v>0.1111111111111111</v>
      </c>
      <c r="AV13" s="32">
        <v>1</v>
      </c>
      <c r="AW13" s="32">
        <f t="shared" si="11"/>
        <v>8</v>
      </c>
      <c r="AX13" s="222">
        <f>AV13/(AV13+AW13)</f>
        <v>0.1111111111111111</v>
      </c>
      <c r="AY13" s="32">
        <v>1</v>
      </c>
      <c r="AZ13" s="32">
        <f t="shared" si="12"/>
        <v>7</v>
      </c>
      <c r="BA13" s="222">
        <f>AY13/(AY13+AZ13)</f>
        <v>0.125</v>
      </c>
      <c r="BB13" s="223">
        <f>AVERAGE(AU13,AX13,BA13)</f>
        <v>0.11574074074074074</v>
      </c>
    </row>
    <row r="14" spans="1:54" x14ac:dyDescent="0.25">
      <c r="A14" s="144">
        <v>7</v>
      </c>
      <c r="B14" s="145" t="s">
        <v>84</v>
      </c>
      <c r="C14" s="32">
        <v>6</v>
      </c>
      <c r="D14" s="32">
        <v>5</v>
      </c>
      <c r="E14" s="222">
        <f t="shared" ref="E14:E22" si="13">C14/(C14+D14)</f>
        <v>0.54545454545454541</v>
      </c>
      <c r="F14" s="32">
        <v>6</v>
      </c>
      <c r="G14" s="32">
        <v>5</v>
      </c>
      <c r="H14" s="222">
        <f t="shared" ref="H14:H22" si="14">F14/(F14+G14)</f>
        <v>0.54545454545454541</v>
      </c>
      <c r="I14" s="32">
        <v>5</v>
      </c>
      <c r="J14" s="32">
        <v>5</v>
      </c>
      <c r="K14" s="222">
        <f t="shared" ref="K14:K22" si="15">I14/(I14+J14)</f>
        <v>0.5</v>
      </c>
      <c r="L14" s="223">
        <f t="shared" ref="L14:L22" si="16">AVERAGE(E14,H14,K14)</f>
        <v>0.53030303030303028</v>
      </c>
      <c r="M14" s="224">
        <v>14</v>
      </c>
      <c r="N14" s="224" t="e">
        <f t="shared" si="4"/>
        <v>#N/A</v>
      </c>
      <c r="O14" s="224">
        <v>3</v>
      </c>
      <c r="P14" s="224"/>
      <c r="Q14" s="224"/>
      <c r="AK14" s="225">
        <f t="shared" si="9"/>
        <v>0.53198653198653201</v>
      </c>
      <c r="AL14" s="227">
        <v>0.49470899470899471</v>
      </c>
      <c r="AN14" s="145" t="s">
        <v>84</v>
      </c>
      <c r="AO14" s="2">
        <v>3</v>
      </c>
      <c r="AQ14" s="144">
        <v>7</v>
      </c>
      <c r="AR14" s="145" t="s">
        <v>84</v>
      </c>
      <c r="AS14" s="32">
        <v>1</v>
      </c>
      <c r="AT14" s="32">
        <f t="shared" si="10"/>
        <v>7</v>
      </c>
      <c r="AU14" s="222">
        <f t="shared" ref="AU14:AU22" si="17">AS14/(AS14+AT14)</f>
        <v>0.125</v>
      </c>
      <c r="AV14" s="32">
        <v>1</v>
      </c>
      <c r="AW14" s="32">
        <f t="shared" si="11"/>
        <v>7</v>
      </c>
      <c r="AX14" s="222">
        <f t="shared" ref="AX14:AX22" si="18">AV14/(AV14+AW14)</f>
        <v>0.125</v>
      </c>
      <c r="AY14" s="32">
        <v>1</v>
      </c>
      <c r="AZ14" s="32">
        <f t="shared" si="12"/>
        <v>6</v>
      </c>
      <c r="BA14" s="222">
        <f t="shared" ref="BA14:BA22" si="19">AY14/(AY14+AZ14)</f>
        <v>0.14285714285714285</v>
      </c>
      <c r="BB14" s="223">
        <f t="shared" ref="BB14:BB22" si="20">AVERAGE(AU14,AX14,BA14)</f>
        <v>0.13095238095238096</v>
      </c>
    </row>
    <row r="15" spans="1:54" x14ac:dyDescent="0.25">
      <c r="A15" s="144">
        <v>8</v>
      </c>
      <c r="B15" s="145" t="s">
        <v>79</v>
      </c>
      <c r="C15" s="32">
        <v>8</v>
      </c>
      <c r="D15" s="32">
        <v>4</v>
      </c>
      <c r="E15" s="222">
        <f t="shared" si="13"/>
        <v>0.66666666666666663</v>
      </c>
      <c r="F15" s="32">
        <v>7</v>
      </c>
      <c r="G15" s="32">
        <v>4</v>
      </c>
      <c r="H15" s="222">
        <f t="shared" si="14"/>
        <v>0.63636363636363635</v>
      </c>
      <c r="I15" s="32">
        <v>6</v>
      </c>
      <c r="J15" s="32">
        <v>3</v>
      </c>
      <c r="K15" s="222">
        <f t="shared" si="15"/>
        <v>0.66666666666666663</v>
      </c>
      <c r="L15" s="223">
        <f t="shared" si="16"/>
        <v>0.65656565656565657</v>
      </c>
      <c r="M15" s="224">
        <v>3</v>
      </c>
      <c r="N15" s="224" t="e">
        <f t="shared" si="4"/>
        <v>#N/A</v>
      </c>
      <c r="O15" s="224">
        <v>1</v>
      </c>
      <c r="P15" s="224"/>
      <c r="Q15" s="224"/>
      <c r="AK15" s="225">
        <f t="shared" si="9"/>
        <v>0.64473581973581973</v>
      </c>
      <c r="AL15" s="227">
        <v>0.48148148148148145</v>
      </c>
      <c r="AN15" s="145" t="s">
        <v>79</v>
      </c>
      <c r="AO15" s="2">
        <v>1</v>
      </c>
      <c r="AQ15" s="144">
        <v>8</v>
      </c>
      <c r="AR15" s="145" t="s">
        <v>79</v>
      </c>
      <c r="AS15" s="32">
        <v>1</v>
      </c>
      <c r="AT15" s="32">
        <f t="shared" si="10"/>
        <v>9</v>
      </c>
      <c r="AU15" s="222">
        <f t="shared" si="17"/>
        <v>0.1</v>
      </c>
      <c r="AV15" s="32">
        <v>1</v>
      </c>
      <c r="AW15" s="32">
        <f t="shared" si="11"/>
        <v>8</v>
      </c>
      <c r="AX15" s="222">
        <f t="shared" si="18"/>
        <v>0.1111111111111111</v>
      </c>
      <c r="AY15" s="32">
        <v>1</v>
      </c>
      <c r="AZ15" s="32">
        <f t="shared" si="12"/>
        <v>7</v>
      </c>
      <c r="BA15" s="222">
        <f t="shared" si="19"/>
        <v>0.125</v>
      </c>
      <c r="BB15" s="223">
        <f t="shared" si="20"/>
        <v>0.11203703703703705</v>
      </c>
    </row>
    <row r="16" spans="1:54" x14ac:dyDescent="0.25">
      <c r="A16" s="144">
        <v>9</v>
      </c>
      <c r="B16" s="145" t="s">
        <v>72</v>
      </c>
      <c r="C16" s="32">
        <v>11</v>
      </c>
      <c r="D16" s="32">
        <v>3</v>
      </c>
      <c r="E16" s="222">
        <f t="shared" si="13"/>
        <v>0.7857142857142857</v>
      </c>
      <c r="F16" s="32">
        <v>10</v>
      </c>
      <c r="G16" s="32">
        <v>3</v>
      </c>
      <c r="H16" s="222">
        <f t="shared" si="14"/>
        <v>0.76923076923076927</v>
      </c>
      <c r="I16" s="32">
        <v>8</v>
      </c>
      <c r="J16" s="32">
        <v>2</v>
      </c>
      <c r="K16" s="222">
        <f t="shared" si="15"/>
        <v>0.8</v>
      </c>
      <c r="L16" s="223">
        <f t="shared" si="16"/>
        <v>0.78498168498168497</v>
      </c>
      <c r="M16" s="224">
        <v>7</v>
      </c>
      <c r="N16" s="224" t="e">
        <f t="shared" si="4"/>
        <v>#N/A</v>
      </c>
      <c r="O16" s="224">
        <v>2</v>
      </c>
      <c r="P16" s="224"/>
      <c r="Q16" s="224"/>
      <c r="AK16" s="225">
        <f t="shared" si="9"/>
        <v>0.79039294039294039</v>
      </c>
      <c r="AL16" s="227">
        <v>0.47619047619047622</v>
      </c>
      <c r="AN16" s="145" t="s">
        <v>72</v>
      </c>
      <c r="AO16" s="2">
        <v>1</v>
      </c>
      <c r="AQ16" s="144">
        <v>9</v>
      </c>
      <c r="AR16" s="145" t="s">
        <v>72</v>
      </c>
      <c r="AS16" s="32">
        <v>1</v>
      </c>
      <c r="AT16" s="32">
        <f t="shared" si="10"/>
        <v>12</v>
      </c>
      <c r="AU16" s="222">
        <f t="shared" si="17"/>
        <v>7.6923076923076927E-2</v>
      </c>
      <c r="AV16" s="32">
        <v>1</v>
      </c>
      <c r="AW16" s="32">
        <f t="shared" si="11"/>
        <v>11</v>
      </c>
      <c r="AX16" s="222">
        <f t="shared" si="18"/>
        <v>8.3333333333333329E-2</v>
      </c>
      <c r="AY16" s="32">
        <v>1</v>
      </c>
      <c r="AZ16" s="32">
        <f t="shared" si="12"/>
        <v>9</v>
      </c>
      <c r="BA16" s="222">
        <f t="shared" si="19"/>
        <v>0.1</v>
      </c>
      <c r="BB16" s="223">
        <f t="shared" si="20"/>
        <v>8.6752136752136735E-2</v>
      </c>
    </row>
    <row r="17" spans="1:54" x14ac:dyDescent="0.25">
      <c r="A17" s="144">
        <v>10</v>
      </c>
      <c r="B17" s="145" t="s">
        <v>87</v>
      </c>
      <c r="C17" s="32">
        <v>5</v>
      </c>
      <c r="D17" s="32">
        <v>4</v>
      </c>
      <c r="E17" s="222">
        <f t="shared" si="13"/>
        <v>0.55555555555555558</v>
      </c>
      <c r="F17" s="32">
        <v>5</v>
      </c>
      <c r="G17" s="32">
        <v>5</v>
      </c>
      <c r="H17" s="222">
        <f t="shared" si="14"/>
        <v>0.5</v>
      </c>
      <c r="I17" s="32">
        <v>5</v>
      </c>
      <c r="J17" s="32">
        <v>4</v>
      </c>
      <c r="K17" s="222">
        <f t="shared" si="15"/>
        <v>0.55555555555555558</v>
      </c>
      <c r="L17" s="223">
        <f t="shared" si="16"/>
        <v>0.53703703703703709</v>
      </c>
      <c r="M17" s="224">
        <v>1</v>
      </c>
      <c r="N17" s="224" t="e">
        <f t="shared" si="4"/>
        <v>#N/A</v>
      </c>
      <c r="O17" s="224">
        <v>1</v>
      </c>
      <c r="P17" s="224"/>
      <c r="Q17" s="224"/>
      <c r="AK17" s="225">
        <f t="shared" si="9"/>
        <v>0.53703703703703709</v>
      </c>
      <c r="AL17" s="228">
        <v>0.45238095238095238</v>
      </c>
      <c r="AN17" s="145" t="s">
        <v>87</v>
      </c>
      <c r="AO17" s="2">
        <v>3</v>
      </c>
      <c r="AQ17" s="144">
        <v>10</v>
      </c>
      <c r="AR17" s="145" t="s">
        <v>87</v>
      </c>
      <c r="AS17" s="32">
        <v>1</v>
      </c>
      <c r="AT17" s="32">
        <f t="shared" si="10"/>
        <v>6</v>
      </c>
      <c r="AU17" s="222">
        <f t="shared" si="17"/>
        <v>0.14285714285714285</v>
      </c>
      <c r="AV17" s="32">
        <v>1</v>
      </c>
      <c r="AW17" s="32">
        <f t="shared" si="11"/>
        <v>6</v>
      </c>
      <c r="AX17" s="222">
        <f t="shared" si="18"/>
        <v>0.14285714285714285</v>
      </c>
      <c r="AY17" s="32">
        <v>1</v>
      </c>
      <c r="AZ17" s="32">
        <f t="shared" si="12"/>
        <v>6</v>
      </c>
      <c r="BA17" s="222">
        <f t="shared" si="19"/>
        <v>0.14285714285714285</v>
      </c>
      <c r="BB17" s="223">
        <f t="shared" si="20"/>
        <v>0.14285714285714285</v>
      </c>
    </row>
    <row r="18" spans="1:54" x14ac:dyDescent="0.25">
      <c r="A18" s="144">
        <v>11</v>
      </c>
      <c r="B18" s="145" t="s">
        <v>86</v>
      </c>
      <c r="C18" s="32">
        <v>8</v>
      </c>
      <c r="D18" s="32">
        <v>4</v>
      </c>
      <c r="E18" s="222">
        <f t="shared" si="13"/>
        <v>0.66666666666666663</v>
      </c>
      <c r="F18" s="32">
        <v>7</v>
      </c>
      <c r="G18" s="32">
        <v>4</v>
      </c>
      <c r="H18" s="222">
        <f t="shared" si="14"/>
        <v>0.63636363636363635</v>
      </c>
      <c r="I18" s="32">
        <v>7</v>
      </c>
      <c r="J18" s="32">
        <v>4</v>
      </c>
      <c r="K18" s="222">
        <f t="shared" si="15"/>
        <v>0.63636363636363635</v>
      </c>
      <c r="L18" s="223">
        <f t="shared" si="16"/>
        <v>0.64646464646464652</v>
      </c>
      <c r="M18" s="224">
        <v>11</v>
      </c>
      <c r="N18" s="224" t="e">
        <f t="shared" si="4"/>
        <v>#N/A</v>
      </c>
      <c r="O18" s="224">
        <v>3</v>
      </c>
      <c r="P18" s="224"/>
      <c r="Q18" s="224"/>
      <c r="AK18" s="225">
        <f t="shared" si="9"/>
        <v>0.64747474747474754</v>
      </c>
      <c r="AL18" s="213">
        <v>0.45238095238095238</v>
      </c>
      <c r="AN18" s="145" t="s">
        <v>86</v>
      </c>
      <c r="AO18" s="2">
        <v>2</v>
      </c>
      <c r="AQ18" s="144">
        <v>11</v>
      </c>
      <c r="AR18" s="145" t="s">
        <v>86</v>
      </c>
      <c r="AS18" s="32">
        <v>1</v>
      </c>
      <c r="AT18" s="32">
        <f t="shared" si="10"/>
        <v>9</v>
      </c>
      <c r="AU18" s="222">
        <f t="shared" si="17"/>
        <v>0.1</v>
      </c>
      <c r="AV18" s="32">
        <v>1</v>
      </c>
      <c r="AW18" s="32">
        <f t="shared" si="11"/>
        <v>8</v>
      </c>
      <c r="AX18" s="222">
        <f t="shared" si="18"/>
        <v>0.1111111111111111</v>
      </c>
      <c r="AY18" s="32">
        <v>1</v>
      </c>
      <c r="AZ18" s="32">
        <f t="shared" si="12"/>
        <v>8</v>
      </c>
      <c r="BA18" s="222">
        <f t="shared" si="19"/>
        <v>0.1111111111111111</v>
      </c>
      <c r="BB18" s="223">
        <f t="shared" si="20"/>
        <v>0.1074074074074074</v>
      </c>
    </row>
    <row r="19" spans="1:54" x14ac:dyDescent="0.25">
      <c r="A19" s="144">
        <v>12</v>
      </c>
      <c r="B19" s="145" t="s">
        <v>88</v>
      </c>
      <c r="C19" s="32">
        <v>6</v>
      </c>
      <c r="D19" s="32">
        <v>4</v>
      </c>
      <c r="E19" s="222">
        <f t="shared" si="13"/>
        <v>0.6</v>
      </c>
      <c r="F19" s="32">
        <v>6</v>
      </c>
      <c r="G19" s="32">
        <v>4</v>
      </c>
      <c r="H19" s="222">
        <f t="shared" si="14"/>
        <v>0.6</v>
      </c>
      <c r="I19" s="32">
        <v>5</v>
      </c>
      <c r="J19" s="32">
        <v>3</v>
      </c>
      <c r="K19" s="222">
        <f t="shared" si="15"/>
        <v>0.625</v>
      </c>
      <c r="L19" s="223">
        <f t="shared" si="16"/>
        <v>0.60833333333333328</v>
      </c>
      <c r="M19" s="224">
        <v>5</v>
      </c>
      <c r="N19" s="224" t="e">
        <f t="shared" si="4"/>
        <v>#N/A</v>
      </c>
      <c r="O19" s="224">
        <v>1</v>
      </c>
      <c r="P19" s="224"/>
      <c r="Q19" s="224"/>
      <c r="AK19" s="225">
        <f t="shared" si="9"/>
        <v>0.59675925925925921</v>
      </c>
      <c r="AL19" s="213">
        <v>0.43386243386243389</v>
      </c>
      <c r="AN19" s="145" t="s">
        <v>88</v>
      </c>
      <c r="AO19" s="2">
        <v>3</v>
      </c>
      <c r="AQ19" s="144">
        <v>12</v>
      </c>
      <c r="AR19" s="145" t="s">
        <v>88</v>
      </c>
      <c r="AS19" s="32">
        <v>1</v>
      </c>
      <c r="AT19" s="32">
        <f t="shared" si="10"/>
        <v>7</v>
      </c>
      <c r="AU19" s="222">
        <f t="shared" si="17"/>
        <v>0.125</v>
      </c>
      <c r="AV19" s="32">
        <v>1</v>
      </c>
      <c r="AW19" s="32">
        <f t="shared" si="11"/>
        <v>7</v>
      </c>
      <c r="AX19" s="222">
        <f t="shared" si="18"/>
        <v>0.125</v>
      </c>
      <c r="AY19" s="32">
        <v>1</v>
      </c>
      <c r="AZ19" s="32">
        <f t="shared" si="12"/>
        <v>6</v>
      </c>
      <c r="BA19" s="222">
        <f t="shared" si="19"/>
        <v>0.14285714285714285</v>
      </c>
      <c r="BB19" s="223">
        <f t="shared" si="20"/>
        <v>0.13095238095238096</v>
      </c>
    </row>
    <row r="20" spans="1:54" x14ac:dyDescent="0.25">
      <c r="A20" s="144">
        <v>13</v>
      </c>
      <c r="B20" s="145" t="s">
        <v>85</v>
      </c>
      <c r="C20" s="32">
        <v>6</v>
      </c>
      <c r="D20" s="32">
        <v>3</v>
      </c>
      <c r="E20" s="222">
        <f t="shared" si="13"/>
        <v>0.66666666666666663</v>
      </c>
      <c r="F20" s="32">
        <v>6</v>
      </c>
      <c r="G20" s="32">
        <v>4</v>
      </c>
      <c r="H20" s="222">
        <f t="shared" si="14"/>
        <v>0.6</v>
      </c>
      <c r="I20" s="32">
        <v>5</v>
      </c>
      <c r="J20" s="32">
        <v>4</v>
      </c>
      <c r="K20" s="222">
        <f t="shared" si="15"/>
        <v>0.55555555555555558</v>
      </c>
      <c r="L20" s="223">
        <f t="shared" si="16"/>
        <v>0.6074074074074074</v>
      </c>
      <c r="M20" s="224">
        <v>12</v>
      </c>
      <c r="N20" s="224" t="e">
        <f t="shared" si="4"/>
        <v>#N/A</v>
      </c>
      <c r="O20" s="224">
        <v>3</v>
      </c>
      <c r="P20" s="224"/>
      <c r="Q20" s="224"/>
      <c r="AK20" s="225">
        <f t="shared" si="9"/>
        <v>0.57962962962962961</v>
      </c>
      <c r="AL20" s="213">
        <v>0.42857142857142855</v>
      </c>
      <c r="AN20" s="145" t="s">
        <v>85</v>
      </c>
      <c r="AO20" s="2">
        <v>2</v>
      </c>
      <c r="AQ20" s="144">
        <v>13</v>
      </c>
      <c r="AR20" s="145" t="s">
        <v>85</v>
      </c>
      <c r="AS20" s="32">
        <v>1</v>
      </c>
      <c r="AT20" s="32">
        <f t="shared" si="10"/>
        <v>7</v>
      </c>
      <c r="AU20" s="222">
        <f t="shared" si="17"/>
        <v>0.125</v>
      </c>
      <c r="AV20" s="32">
        <v>1</v>
      </c>
      <c r="AW20" s="32">
        <f t="shared" si="11"/>
        <v>7</v>
      </c>
      <c r="AX20" s="222">
        <f t="shared" si="18"/>
        <v>0.125</v>
      </c>
      <c r="AY20" s="32">
        <v>1</v>
      </c>
      <c r="AZ20" s="32">
        <f t="shared" si="12"/>
        <v>6</v>
      </c>
      <c r="BA20" s="222">
        <f t="shared" si="19"/>
        <v>0.14285714285714285</v>
      </c>
      <c r="BB20" s="223">
        <f t="shared" si="20"/>
        <v>0.13095238095238096</v>
      </c>
    </row>
    <row r="21" spans="1:54" x14ac:dyDescent="0.25">
      <c r="A21" s="144">
        <v>14</v>
      </c>
      <c r="B21" s="145" t="s">
        <v>83</v>
      </c>
      <c r="C21" s="32">
        <v>8</v>
      </c>
      <c r="D21" s="32">
        <v>4</v>
      </c>
      <c r="E21" s="222">
        <f t="shared" si="13"/>
        <v>0.66666666666666663</v>
      </c>
      <c r="F21" s="32">
        <v>8</v>
      </c>
      <c r="G21" s="32">
        <v>5</v>
      </c>
      <c r="H21" s="222">
        <f t="shared" si="14"/>
        <v>0.61538461538461542</v>
      </c>
      <c r="I21" s="32">
        <v>7</v>
      </c>
      <c r="J21" s="32">
        <v>4</v>
      </c>
      <c r="K21" s="222">
        <f t="shared" si="15"/>
        <v>0.63636363636363635</v>
      </c>
      <c r="L21" s="223">
        <f t="shared" si="16"/>
        <v>0.63947163947163943</v>
      </c>
      <c r="M21" s="224">
        <v>9</v>
      </c>
      <c r="N21" s="224" t="e">
        <f t="shared" si="4"/>
        <v>#N/A</v>
      </c>
      <c r="O21" s="224">
        <v>2</v>
      </c>
      <c r="P21" s="224"/>
      <c r="Q21" s="224"/>
      <c r="AK21" s="225">
        <f t="shared" si="9"/>
        <v>0.64928127428127436</v>
      </c>
      <c r="AL21" s="213">
        <v>0.40476190476190482</v>
      </c>
      <c r="AN21" s="145" t="s">
        <v>83</v>
      </c>
      <c r="AO21" s="2">
        <v>2</v>
      </c>
      <c r="AQ21" s="144">
        <v>14</v>
      </c>
      <c r="AR21" s="145" t="s">
        <v>83</v>
      </c>
      <c r="AS21" s="32">
        <v>1</v>
      </c>
      <c r="AT21" s="32">
        <f t="shared" si="10"/>
        <v>9</v>
      </c>
      <c r="AU21" s="222">
        <f t="shared" si="17"/>
        <v>0.1</v>
      </c>
      <c r="AV21" s="32">
        <v>1</v>
      </c>
      <c r="AW21" s="32">
        <f t="shared" si="11"/>
        <v>9</v>
      </c>
      <c r="AX21" s="222">
        <f t="shared" si="18"/>
        <v>0.1</v>
      </c>
      <c r="AY21" s="32">
        <v>1</v>
      </c>
      <c r="AZ21" s="32">
        <f t="shared" si="12"/>
        <v>8</v>
      </c>
      <c r="BA21" s="222">
        <f t="shared" si="19"/>
        <v>0.1111111111111111</v>
      </c>
      <c r="BB21" s="223">
        <f t="shared" si="20"/>
        <v>0.1037037037037037</v>
      </c>
    </row>
    <row r="22" spans="1:54" x14ac:dyDescent="0.25">
      <c r="A22" s="144">
        <v>15</v>
      </c>
      <c r="B22" s="145" t="s">
        <v>76</v>
      </c>
      <c r="C22" s="32">
        <v>10</v>
      </c>
      <c r="D22" s="32">
        <v>2</v>
      </c>
      <c r="E22" s="222">
        <f t="shared" si="13"/>
        <v>0.83333333333333337</v>
      </c>
      <c r="F22" s="32">
        <v>9</v>
      </c>
      <c r="G22" s="32">
        <v>3</v>
      </c>
      <c r="H22" s="222">
        <f t="shared" si="14"/>
        <v>0.75</v>
      </c>
      <c r="I22" s="32">
        <v>8</v>
      </c>
      <c r="J22" s="32">
        <v>3</v>
      </c>
      <c r="K22" s="222">
        <f t="shared" si="15"/>
        <v>0.72727272727272729</v>
      </c>
      <c r="L22" s="223">
        <f t="shared" si="16"/>
        <v>0.77020202020202022</v>
      </c>
      <c r="M22" s="224">
        <v>7</v>
      </c>
      <c r="N22" s="224" t="e">
        <f t="shared" si="4"/>
        <v>#N/A</v>
      </c>
      <c r="O22" s="224">
        <v>2</v>
      </c>
      <c r="P22" s="224"/>
      <c r="Q22" s="224"/>
      <c r="AK22" s="225">
        <f t="shared" si="9"/>
        <v>0.76094276094276103</v>
      </c>
      <c r="AL22" s="213">
        <v>0.375</v>
      </c>
      <c r="AN22" s="145" t="s">
        <v>76</v>
      </c>
      <c r="AO22" s="2">
        <v>1</v>
      </c>
      <c r="AQ22" s="144">
        <v>15</v>
      </c>
      <c r="AR22" s="145" t="s">
        <v>76</v>
      </c>
      <c r="AS22" s="32">
        <v>1</v>
      </c>
      <c r="AT22" s="32">
        <f t="shared" si="10"/>
        <v>11</v>
      </c>
      <c r="AU22" s="222">
        <f t="shared" si="17"/>
        <v>8.3333333333333329E-2</v>
      </c>
      <c r="AV22" s="32">
        <v>1</v>
      </c>
      <c r="AW22" s="32">
        <f t="shared" si="11"/>
        <v>10</v>
      </c>
      <c r="AX22" s="222">
        <f t="shared" si="18"/>
        <v>9.0909090909090912E-2</v>
      </c>
      <c r="AY22" s="32">
        <v>1</v>
      </c>
      <c r="AZ22" s="32">
        <f t="shared" si="12"/>
        <v>9</v>
      </c>
      <c r="BA22" s="222">
        <f t="shared" si="19"/>
        <v>0.1</v>
      </c>
      <c r="BB22" s="223">
        <f t="shared" si="20"/>
        <v>9.1414141414141434E-2</v>
      </c>
    </row>
    <row r="24" spans="1:54" x14ac:dyDescent="0.25">
      <c r="A24" s="362" t="s">
        <v>117</v>
      </c>
      <c r="B24" s="214"/>
      <c r="M24" s="214"/>
      <c r="N24" s="214"/>
      <c r="O24" s="214"/>
      <c r="P24" s="214"/>
      <c r="Q24" s="214"/>
      <c r="R24" s="216"/>
      <c r="S24" s="216"/>
      <c r="T24" s="214"/>
      <c r="U24" s="214"/>
      <c r="V24" s="214"/>
      <c r="W24" s="214"/>
      <c r="X24" s="214"/>
      <c r="Y24" s="214"/>
      <c r="AQ24" s="381" t="s">
        <v>117</v>
      </c>
      <c r="AR24" s="381"/>
    </row>
    <row r="25" spans="1:54" ht="36" customHeight="1" x14ac:dyDescent="0.25">
      <c r="A25" s="382" t="s">
        <v>23</v>
      </c>
      <c r="B25" s="382" t="s">
        <v>63</v>
      </c>
      <c r="C25" s="382" t="s">
        <v>118</v>
      </c>
      <c r="D25" s="382"/>
      <c r="E25" s="382"/>
      <c r="F25" s="382" t="s">
        <v>119</v>
      </c>
      <c r="G25" s="382"/>
      <c r="H25" s="382"/>
      <c r="I25" s="382" t="s">
        <v>120</v>
      </c>
      <c r="J25" s="382"/>
      <c r="K25" s="382"/>
      <c r="L25" s="388" t="s">
        <v>122</v>
      </c>
      <c r="M25" s="221"/>
      <c r="N25" s="221"/>
      <c r="O25" s="221" t="s">
        <v>68</v>
      </c>
      <c r="P25" s="221" t="s">
        <v>123</v>
      </c>
      <c r="Q25" s="221"/>
      <c r="R25" s="229" t="s">
        <v>124</v>
      </c>
      <c r="S25" s="229" t="s">
        <v>125</v>
      </c>
      <c r="T25" s="221" t="s">
        <v>126</v>
      </c>
      <c r="U25" s="221" t="s">
        <v>68</v>
      </c>
      <c r="V25" s="221" t="s">
        <v>127</v>
      </c>
      <c r="W25" s="221" t="s">
        <v>128</v>
      </c>
      <c r="X25" s="221" t="s">
        <v>129</v>
      </c>
      <c r="Y25" s="221"/>
      <c r="AQ25" s="382" t="s">
        <v>23</v>
      </c>
      <c r="AR25" s="382" t="s">
        <v>63</v>
      </c>
      <c r="AS25" s="383" t="s">
        <v>118</v>
      </c>
      <c r="AT25" s="384"/>
      <c r="AU25" s="385"/>
      <c r="AV25" s="383" t="s">
        <v>119</v>
      </c>
      <c r="AW25" s="384"/>
      <c r="AX25" s="385"/>
      <c r="AY25" s="383" t="s">
        <v>120</v>
      </c>
      <c r="AZ25" s="384"/>
      <c r="BA25" s="385"/>
      <c r="BB25" s="388" t="s">
        <v>122</v>
      </c>
    </row>
    <row r="26" spans="1:54" x14ac:dyDescent="0.25">
      <c r="A26" s="382"/>
      <c r="B26" s="382"/>
      <c r="C26" s="32" t="s">
        <v>130</v>
      </c>
      <c r="D26" s="32" t="s">
        <v>131</v>
      </c>
      <c r="E26" s="222" t="s">
        <v>132</v>
      </c>
      <c r="F26" s="32" t="s">
        <v>133</v>
      </c>
      <c r="G26" s="32" t="s">
        <v>134</v>
      </c>
      <c r="H26" s="222" t="s">
        <v>135</v>
      </c>
      <c r="I26" s="32" t="s">
        <v>130</v>
      </c>
      <c r="J26" s="32" t="s">
        <v>131</v>
      </c>
      <c r="K26" s="222" t="s">
        <v>136</v>
      </c>
      <c r="L26" s="388"/>
      <c r="M26" s="218"/>
      <c r="N26" s="218"/>
      <c r="O26" s="218"/>
      <c r="P26" s="218"/>
      <c r="Q26" s="218"/>
      <c r="R26" s="230"/>
      <c r="S26" s="230"/>
      <c r="T26" s="218"/>
      <c r="U26" s="218"/>
      <c r="V26" s="218"/>
      <c r="W26" s="218"/>
      <c r="X26" s="218"/>
      <c r="Y26" s="218"/>
      <c r="AQ26" s="382"/>
      <c r="AR26" s="382"/>
      <c r="AS26" s="32" t="s">
        <v>130</v>
      </c>
      <c r="AT26" s="32" t="s">
        <v>131</v>
      </c>
      <c r="AU26" s="222" t="s">
        <v>132</v>
      </c>
      <c r="AV26" s="32" t="s">
        <v>133</v>
      </c>
      <c r="AW26" s="32" t="s">
        <v>134</v>
      </c>
      <c r="AX26" s="222" t="s">
        <v>135</v>
      </c>
      <c r="AY26" s="32" t="s">
        <v>130</v>
      </c>
      <c r="AZ26" s="32" t="s">
        <v>131</v>
      </c>
      <c r="BA26" s="222" t="s">
        <v>136</v>
      </c>
      <c r="BB26" s="388"/>
    </row>
    <row r="27" spans="1:54" x14ac:dyDescent="0.25">
      <c r="A27" s="144">
        <v>1</v>
      </c>
      <c r="B27" s="145" t="s">
        <v>74</v>
      </c>
      <c r="C27" s="32">
        <v>6</v>
      </c>
      <c r="D27" s="32">
        <v>4</v>
      </c>
      <c r="E27" s="222">
        <f t="shared" ref="E27:E29" si="21">C27/(C27+D27)</f>
        <v>0.6</v>
      </c>
      <c r="F27" s="32">
        <v>5</v>
      </c>
      <c r="G27" s="32">
        <v>3</v>
      </c>
      <c r="H27" s="222">
        <f t="shared" ref="H27:H29" si="22">F27/(F27+G27)</f>
        <v>0.625</v>
      </c>
      <c r="I27" s="32">
        <v>6</v>
      </c>
      <c r="J27" s="32">
        <v>5</v>
      </c>
      <c r="K27" s="222">
        <f t="shared" ref="K27:K29" si="23">I27/(I27+J27)</f>
        <v>0.54545454545454541</v>
      </c>
      <c r="L27" s="223">
        <f t="shared" ref="L27:L29" si="24">AVERAGE(E27,H27,K27)</f>
        <v>0.5901515151515152</v>
      </c>
      <c r="M27" s="224">
        <v>10</v>
      </c>
      <c r="N27" s="224" t="e">
        <f>RANK(#REF!,$BU$8:$BU$22,0)</f>
        <v>#REF!</v>
      </c>
      <c r="O27" s="224">
        <v>2</v>
      </c>
      <c r="P27" s="231" t="e">
        <f>AVERAGE(L8,#REF!)</f>
        <v>#REF!</v>
      </c>
      <c r="Q27" s="231" t="e">
        <f>SUM(P27:P41)</f>
        <v>#REF!</v>
      </c>
      <c r="R27" s="232" t="e">
        <f>#REF!</f>
        <v>#REF!</v>
      </c>
      <c r="S27" s="232" t="e">
        <f>P27</f>
        <v>#REF!</v>
      </c>
      <c r="T27" s="231" t="e">
        <f>S27-R27</f>
        <v>#REF!</v>
      </c>
      <c r="U27" s="231">
        <v>2</v>
      </c>
      <c r="V27" s="224">
        <v>10</v>
      </c>
      <c r="W27" s="224" t="e">
        <f t="shared" ref="W27:W41" si="25">RANK(S27,$CB$8:$CB$22,0)</f>
        <v>#REF!</v>
      </c>
      <c r="X27" s="231" t="e">
        <f>SUM(T27:T41)</f>
        <v>#REF!</v>
      </c>
      <c r="Y27" s="224" t="e">
        <f t="shared" ref="Y27:Y41" si="26">RANK(T27,$CC$8:$CC$22,0)</f>
        <v>#REF!</v>
      </c>
      <c r="AK27" s="225">
        <f>AK8</f>
        <v>0.61780303030303041</v>
      </c>
      <c r="AL27" s="213">
        <v>0.69116161616161609</v>
      </c>
      <c r="AN27" s="145" t="s">
        <v>74</v>
      </c>
      <c r="AO27" s="2">
        <v>2</v>
      </c>
      <c r="AQ27" s="144">
        <v>1</v>
      </c>
      <c r="AR27" s="145" t="s">
        <v>74</v>
      </c>
      <c r="AS27" s="32">
        <v>1</v>
      </c>
      <c r="AT27" s="32">
        <f>C27+AS27</f>
        <v>7</v>
      </c>
      <c r="AU27" s="222">
        <f t="shared" ref="AU27:AU31" si="27">AS27/(AS27+AT27)</f>
        <v>0.125</v>
      </c>
      <c r="AV27" s="32">
        <v>1</v>
      </c>
      <c r="AW27" s="32">
        <f>F27+AV27</f>
        <v>6</v>
      </c>
      <c r="AX27" s="222">
        <f t="shared" ref="AX27:AX31" si="28">AV27/(AV27+AW27)</f>
        <v>0.14285714285714285</v>
      </c>
      <c r="AY27" s="32">
        <v>1</v>
      </c>
      <c r="AZ27" s="32">
        <f>I27+AY27</f>
        <v>7</v>
      </c>
      <c r="BA27" s="222">
        <f t="shared" ref="BA27:BA29" si="29">AY27/(AY27+AZ27)</f>
        <v>0.125</v>
      </c>
    </row>
    <row r="28" spans="1:54" x14ac:dyDescent="0.25">
      <c r="A28" s="144">
        <v>2</v>
      </c>
      <c r="B28" s="145" t="s">
        <v>77</v>
      </c>
      <c r="C28" s="32">
        <v>8</v>
      </c>
      <c r="D28" s="32">
        <v>4</v>
      </c>
      <c r="E28" s="222">
        <f t="shared" si="21"/>
        <v>0.66666666666666663</v>
      </c>
      <c r="F28" s="32">
        <v>9</v>
      </c>
      <c r="G28" s="32">
        <v>4</v>
      </c>
      <c r="H28" s="222">
        <f t="shared" si="22"/>
        <v>0.69230769230769229</v>
      </c>
      <c r="I28" s="32">
        <v>6</v>
      </c>
      <c r="J28" s="32">
        <v>4</v>
      </c>
      <c r="K28" s="222">
        <f t="shared" si="23"/>
        <v>0.6</v>
      </c>
      <c r="L28" s="223">
        <f t="shared" si="24"/>
        <v>0.652991452991453</v>
      </c>
      <c r="M28" s="224">
        <v>3</v>
      </c>
      <c r="N28" s="224" t="e">
        <f>RANK(#REF!,$BU$8:$BU$22,0)</f>
        <v>#REF!</v>
      </c>
      <c r="O28" s="224">
        <v>1</v>
      </c>
      <c r="P28" s="231" t="e">
        <f>AVERAGE(L9,#REF!)</f>
        <v>#REF!</v>
      </c>
      <c r="Q28" s="224" t="e">
        <f>STDEV(P27:P41)</f>
        <v>#REF!</v>
      </c>
      <c r="R28" s="232" t="e">
        <f>#REF!</f>
        <v>#REF!</v>
      </c>
      <c r="S28" s="232" t="e">
        <f t="shared" ref="S28:S41" si="30">P28</f>
        <v>#REF!</v>
      </c>
      <c r="T28" s="231" t="e">
        <f t="shared" ref="T28:T41" si="31">S28-R28</f>
        <v>#REF!</v>
      </c>
      <c r="U28" s="231">
        <v>1</v>
      </c>
      <c r="V28" s="224">
        <v>3</v>
      </c>
      <c r="W28" s="224" t="e">
        <f t="shared" si="25"/>
        <v>#REF!</v>
      </c>
      <c r="X28" s="224"/>
      <c r="Y28" s="224" t="e">
        <f t="shared" si="26"/>
        <v>#REF!</v>
      </c>
      <c r="AK28" s="225">
        <f t="shared" ref="AK28:AK41" si="32">AK9</f>
        <v>0.65905205905205899</v>
      </c>
      <c r="AL28" s="213">
        <v>0.66010101010101008</v>
      </c>
      <c r="AN28" s="145" t="s">
        <v>77</v>
      </c>
      <c r="AO28" s="2">
        <v>2</v>
      </c>
      <c r="AQ28" s="144">
        <v>2</v>
      </c>
      <c r="AR28" s="145" t="s">
        <v>77</v>
      </c>
      <c r="AS28" s="32">
        <v>1</v>
      </c>
      <c r="AT28" s="32">
        <f t="shared" ref="AT28:AT41" si="33">C28+AS28</f>
        <v>9</v>
      </c>
      <c r="AU28" s="222">
        <f t="shared" si="27"/>
        <v>0.1</v>
      </c>
      <c r="AV28" s="32">
        <v>1</v>
      </c>
      <c r="AW28" s="32">
        <f t="shared" ref="AW28:AW41" si="34">F28+AV28</f>
        <v>10</v>
      </c>
      <c r="AX28" s="222">
        <f t="shared" si="28"/>
        <v>9.0909090909090912E-2</v>
      </c>
      <c r="AY28" s="32">
        <v>1</v>
      </c>
      <c r="AZ28" s="32">
        <f t="shared" ref="AZ28:AZ41" si="35">I28+AY28</f>
        <v>7</v>
      </c>
      <c r="BA28" s="222">
        <f t="shared" si="29"/>
        <v>0.125</v>
      </c>
    </row>
    <row r="29" spans="1:54" x14ac:dyDescent="0.25">
      <c r="A29" s="144">
        <v>3</v>
      </c>
      <c r="B29" s="145" t="s">
        <v>78</v>
      </c>
      <c r="C29" s="32">
        <v>9</v>
      </c>
      <c r="D29" s="32">
        <v>3</v>
      </c>
      <c r="E29" s="222">
        <f t="shared" si="21"/>
        <v>0.75</v>
      </c>
      <c r="F29" s="32">
        <v>8</v>
      </c>
      <c r="G29" s="32">
        <v>3</v>
      </c>
      <c r="H29" s="222">
        <f t="shared" si="22"/>
        <v>0.72727272727272729</v>
      </c>
      <c r="I29" s="32">
        <v>7</v>
      </c>
      <c r="J29" s="32">
        <v>3</v>
      </c>
      <c r="K29" s="222">
        <f t="shared" si="23"/>
        <v>0.7</v>
      </c>
      <c r="L29" s="223">
        <f t="shared" si="24"/>
        <v>0.72575757575757571</v>
      </c>
      <c r="M29" s="224">
        <v>1</v>
      </c>
      <c r="N29" s="224" t="e">
        <f>RANK(#REF!,$BU$8:$BU$22,0)</f>
        <v>#REF!</v>
      </c>
      <c r="O29" s="224">
        <v>1</v>
      </c>
      <c r="P29" s="231" t="e">
        <f>AVERAGE(L10,#REF!)</f>
        <v>#REF!</v>
      </c>
      <c r="Q29" s="231" t="e">
        <f>MAX(P27:P41)</f>
        <v>#REF!</v>
      </c>
      <c r="R29" s="232" t="e">
        <f>#REF!</f>
        <v>#REF!</v>
      </c>
      <c r="S29" s="232" t="e">
        <f t="shared" si="30"/>
        <v>#REF!</v>
      </c>
      <c r="T29" s="231" t="e">
        <f t="shared" si="31"/>
        <v>#REF!</v>
      </c>
      <c r="U29" s="231">
        <v>1</v>
      </c>
      <c r="V29" s="224">
        <v>1</v>
      </c>
      <c r="W29" s="224" t="e">
        <f t="shared" si="25"/>
        <v>#REF!</v>
      </c>
      <c r="X29" s="224"/>
      <c r="Y29" s="224" t="e">
        <f t="shared" si="26"/>
        <v>#REF!</v>
      </c>
      <c r="AK29" s="225">
        <f t="shared" si="32"/>
        <v>0.73030303030303023</v>
      </c>
      <c r="AL29" s="213">
        <v>0.64053030303030301</v>
      </c>
      <c r="AN29" s="145" t="s">
        <v>78</v>
      </c>
      <c r="AO29" s="2">
        <v>1</v>
      </c>
      <c r="AQ29" s="144">
        <v>3</v>
      </c>
      <c r="AR29" s="145" t="s">
        <v>78</v>
      </c>
      <c r="AS29" s="32">
        <v>1</v>
      </c>
      <c r="AT29" s="32">
        <f t="shared" si="33"/>
        <v>10</v>
      </c>
      <c r="AU29" s="222">
        <f t="shared" si="27"/>
        <v>9.0909090909090912E-2</v>
      </c>
      <c r="AV29" s="32">
        <v>1</v>
      </c>
      <c r="AW29" s="32">
        <f t="shared" si="34"/>
        <v>9</v>
      </c>
      <c r="AX29" s="222">
        <f t="shared" si="28"/>
        <v>0.1</v>
      </c>
      <c r="AY29" s="32">
        <v>1</v>
      </c>
      <c r="AZ29" s="32">
        <f t="shared" si="35"/>
        <v>8</v>
      </c>
      <c r="BA29" s="222">
        <f t="shared" si="29"/>
        <v>0.1111111111111111</v>
      </c>
    </row>
    <row r="30" spans="1:54" x14ac:dyDescent="0.25">
      <c r="A30" s="144">
        <v>4</v>
      </c>
      <c r="B30" s="145" t="s">
        <v>80</v>
      </c>
      <c r="C30" s="32">
        <v>5</v>
      </c>
      <c r="D30" s="32">
        <v>3</v>
      </c>
      <c r="E30" s="222">
        <f>C30/(C30+D30)</f>
        <v>0.625</v>
      </c>
      <c r="F30" s="32">
        <v>6</v>
      </c>
      <c r="G30" s="32">
        <v>4</v>
      </c>
      <c r="H30" s="222">
        <f>F30/(F30+G30)</f>
        <v>0.6</v>
      </c>
      <c r="I30" s="32">
        <v>6</v>
      </c>
      <c r="J30" s="32">
        <v>4</v>
      </c>
      <c r="K30" s="222">
        <f>I30/(I30+J30)</f>
        <v>0.6</v>
      </c>
      <c r="L30" s="223">
        <f>AVERAGE(E30,H30,K30)</f>
        <v>0.60833333333333339</v>
      </c>
      <c r="M30" s="224">
        <v>15</v>
      </c>
      <c r="N30" s="224" t="e">
        <f>RANK(#REF!,$BU$8:$BU$22,0)</f>
        <v>#REF!</v>
      </c>
      <c r="O30" s="224">
        <v>3</v>
      </c>
      <c r="P30" s="231" t="e">
        <f>AVERAGE(L11,#REF!)</f>
        <v>#REF!</v>
      </c>
      <c r="Q30" s="231" t="e">
        <f>MIN(P27:P41)</f>
        <v>#REF!</v>
      </c>
      <c r="R30" s="232" t="e">
        <f>#REF!</f>
        <v>#REF!</v>
      </c>
      <c r="S30" s="232" t="e">
        <f t="shared" si="30"/>
        <v>#REF!</v>
      </c>
      <c r="T30" s="231" t="e">
        <f t="shared" si="31"/>
        <v>#REF!</v>
      </c>
      <c r="U30" s="231">
        <v>3</v>
      </c>
      <c r="V30" s="224">
        <v>15</v>
      </c>
      <c r="W30" s="224" t="e">
        <f t="shared" si="25"/>
        <v>#REF!</v>
      </c>
      <c r="X30" s="224"/>
      <c r="Y30" s="224" t="e">
        <f t="shared" si="26"/>
        <v>#REF!</v>
      </c>
      <c r="AK30" s="225">
        <f t="shared" si="32"/>
        <v>0.5950757575757577</v>
      </c>
      <c r="AL30" s="227">
        <v>0.63072390572390569</v>
      </c>
      <c r="AN30" s="145" t="s">
        <v>80</v>
      </c>
      <c r="AO30" s="2">
        <v>3</v>
      </c>
      <c r="AQ30" s="144">
        <v>4</v>
      </c>
      <c r="AR30" s="145" t="s">
        <v>80</v>
      </c>
      <c r="AS30" s="32">
        <v>1</v>
      </c>
      <c r="AT30" s="32">
        <f t="shared" si="33"/>
        <v>6</v>
      </c>
      <c r="AU30" s="222">
        <f t="shared" si="27"/>
        <v>0.14285714285714285</v>
      </c>
      <c r="AV30" s="32">
        <v>1</v>
      </c>
      <c r="AW30" s="32">
        <f t="shared" si="34"/>
        <v>7</v>
      </c>
      <c r="AX30" s="222">
        <f t="shared" si="28"/>
        <v>0.125</v>
      </c>
      <c r="AY30" s="32">
        <v>1</v>
      </c>
      <c r="AZ30" s="32">
        <f t="shared" si="35"/>
        <v>7</v>
      </c>
      <c r="BA30" s="222">
        <f>AY30/(AY30+AZ30)</f>
        <v>0.125</v>
      </c>
    </row>
    <row r="31" spans="1:54" x14ac:dyDescent="0.25">
      <c r="A31" s="144">
        <v>5</v>
      </c>
      <c r="B31" s="145" t="s">
        <v>81</v>
      </c>
      <c r="C31" s="32">
        <v>7</v>
      </c>
      <c r="D31" s="32">
        <v>4</v>
      </c>
      <c r="E31" s="222">
        <f t="shared" ref="E31" si="36">C31/(C31+D31)</f>
        <v>0.63636363636363635</v>
      </c>
      <c r="F31" s="32">
        <v>7</v>
      </c>
      <c r="G31" s="32">
        <v>4</v>
      </c>
      <c r="H31" s="222">
        <f t="shared" ref="H31" si="37">F31/(F31+G31)</f>
        <v>0.63636363636363635</v>
      </c>
      <c r="I31" s="32">
        <v>7</v>
      </c>
      <c r="J31" s="32">
        <v>5</v>
      </c>
      <c r="K31" s="222">
        <f t="shared" ref="K31" si="38">I31/(I31+J31)</f>
        <v>0.58333333333333337</v>
      </c>
      <c r="L31" s="223">
        <f t="shared" ref="L31" si="39">AVERAGE(E31,H31,K31)</f>
        <v>0.61868686868686862</v>
      </c>
      <c r="M31" s="224">
        <v>12</v>
      </c>
      <c r="N31" s="224" t="e">
        <f>RANK(L30,$BU$8:$BU$22,0)</f>
        <v>#N/A</v>
      </c>
      <c r="O31" s="224">
        <v>3</v>
      </c>
      <c r="P31" s="231">
        <f>AVERAGE(L12,L30)</f>
        <v>0.65871212121212119</v>
      </c>
      <c r="Q31" s="224"/>
      <c r="R31" s="232" t="e">
        <f>#REF!</f>
        <v>#REF!</v>
      </c>
      <c r="S31" s="232">
        <f t="shared" si="30"/>
        <v>0.65871212121212119</v>
      </c>
      <c r="T31" s="231" t="e">
        <f t="shared" si="31"/>
        <v>#REF!</v>
      </c>
      <c r="U31" s="231">
        <v>3</v>
      </c>
      <c r="V31" s="224">
        <v>12</v>
      </c>
      <c r="W31" s="224" t="e">
        <f t="shared" si="25"/>
        <v>#N/A</v>
      </c>
      <c r="X31" s="224"/>
      <c r="Y31" s="224" t="e">
        <f t="shared" si="26"/>
        <v>#REF!</v>
      </c>
      <c r="AK31" s="225">
        <f t="shared" si="32"/>
        <v>0.66388888888888875</v>
      </c>
      <c r="AL31" s="213">
        <v>0.6287878787878789</v>
      </c>
      <c r="AN31" s="145" t="s">
        <v>81</v>
      </c>
      <c r="AO31" s="2">
        <v>1</v>
      </c>
      <c r="AQ31" s="144">
        <v>5</v>
      </c>
      <c r="AR31" s="145" t="s">
        <v>81</v>
      </c>
      <c r="AS31" s="32">
        <v>1</v>
      </c>
      <c r="AT31" s="32">
        <f t="shared" si="33"/>
        <v>8</v>
      </c>
      <c r="AU31" s="222">
        <f t="shared" si="27"/>
        <v>0.1111111111111111</v>
      </c>
      <c r="AV31" s="32">
        <v>1</v>
      </c>
      <c r="AW31" s="32">
        <f t="shared" si="34"/>
        <v>8</v>
      </c>
      <c r="AX31" s="222">
        <f t="shared" si="28"/>
        <v>0.1111111111111111</v>
      </c>
      <c r="AY31" s="32">
        <v>1</v>
      </c>
      <c r="AZ31" s="32">
        <f t="shared" si="35"/>
        <v>8</v>
      </c>
      <c r="BA31" s="222">
        <f t="shared" ref="BA31" si="40">AY31/(AY31+AZ31)</f>
        <v>0.1111111111111111</v>
      </c>
    </row>
    <row r="32" spans="1:54" x14ac:dyDescent="0.25">
      <c r="A32" s="144">
        <v>6</v>
      </c>
      <c r="B32" s="145" t="s">
        <v>82</v>
      </c>
      <c r="C32" s="32">
        <v>7</v>
      </c>
      <c r="D32" s="32">
        <v>3</v>
      </c>
      <c r="E32" s="222">
        <f>C32/(C32+D32)</f>
        <v>0.7</v>
      </c>
      <c r="F32" s="32">
        <v>6</v>
      </c>
      <c r="G32" s="32">
        <v>3</v>
      </c>
      <c r="H32" s="222">
        <f>F32/(F32+G32)</f>
        <v>0.66666666666666663</v>
      </c>
      <c r="I32" s="32">
        <v>6</v>
      </c>
      <c r="J32" s="32">
        <v>4</v>
      </c>
      <c r="K32" s="222">
        <f>I32/(I32+J32)</f>
        <v>0.6</v>
      </c>
      <c r="L32" s="223">
        <f>AVERAGE(E32,H32,K32)</f>
        <v>0.65555555555555556</v>
      </c>
      <c r="M32" s="224">
        <v>6</v>
      </c>
      <c r="N32" s="224" t="e">
        <f>RANK(#REF!,$BU$8:$BU$22,0)</f>
        <v>#REF!</v>
      </c>
      <c r="O32" s="224">
        <v>2</v>
      </c>
      <c r="P32" s="231" t="e">
        <f>AVERAGE(L13,#REF!)</f>
        <v>#REF!</v>
      </c>
      <c r="Q32" s="224"/>
      <c r="R32" s="232" t="e">
        <f>#REF!</f>
        <v>#REF!</v>
      </c>
      <c r="S32" s="232" t="e">
        <f t="shared" si="30"/>
        <v>#REF!</v>
      </c>
      <c r="T32" s="231" t="e">
        <f t="shared" si="31"/>
        <v>#REF!</v>
      </c>
      <c r="U32" s="231">
        <v>2</v>
      </c>
      <c r="V32" s="224">
        <v>6</v>
      </c>
      <c r="W32" s="224" t="e">
        <f t="shared" si="25"/>
        <v>#REF!</v>
      </c>
      <c r="X32" s="224"/>
      <c r="Y32" s="224" t="e">
        <f t="shared" si="26"/>
        <v>#REF!</v>
      </c>
      <c r="AK32" s="225">
        <f t="shared" si="32"/>
        <v>0.65050505050505047</v>
      </c>
      <c r="AL32" s="213">
        <v>0.6062678062678063</v>
      </c>
      <c r="AN32" s="145" t="s">
        <v>82</v>
      </c>
      <c r="AO32" s="2">
        <v>3</v>
      </c>
      <c r="AQ32" s="144">
        <v>6</v>
      </c>
      <c r="AR32" s="145" t="s">
        <v>82</v>
      </c>
      <c r="AS32" s="32">
        <v>1</v>
      </c>
      <c r="AT32" s="32">
        <f t="shared" si="33"/>
        <v>8</v>
      </c>
      <c r="AU32" s="222">
        <f>AS32/(AS32+AT32)</f>
        <v>0.1111111111111111</v>
      </c>
      <c r="AV32" s="32">
        <v>1</v>
      </c>
      <c r="AW32" s="32">
        <f t="shared" si="34"/>
        <v>7</v>
      </c>
      <c r="AX32" s="222">
        <f>AV32/(AV32+AW32)</f>
        <v>0.125</v>
      </c>
      <c r="AY32" s="32">
        <v>1</v>
      </c>
      <c r="AZ32" s="32">
        <f t="shared" si="35"/>
        <v>7</v>
      </c>
      <c r="BA32" s="222">
        <f>AY32/(AY32+AZ32)</f>
        <v>0.125</v>
      </c>
    </row>
    <row r="33" spans="1:54" x14ac:dyDescent="0.25">
      <c r="A33" s="144">
        <v>7</v>
      </c>
      <c r="B33" s="145" t="s">
        <v>84</v>
      </c>
      <c r="C33" s="32">
        <v>6</v>
      </c>
      <c r="D33" s="32">
        <v>5</v>
      </c>
      <c r="E33" s="222">
        <f>C33/(C33+D33)</f>
        <v>0.54545454545454541</v>
      </c>
      <c r="F33" s="32">
        <v>5</v>
      </c>
      <c r="G33" s="32">
        <v>4</v>
      </c>
      <c r="H33" s="222">
        <f>F33/(F33+G33)</f>
        <v>0.55555555555555558</v>
      </c>
      <c r="I33" s="32">
        <v>5</v>
      </c>
      <c r="J33" s="32">
        <v>5</v>
      </c>
      <c r="K33" s="222">
        <f>I33/(I33+J33)</f>
        <v>0.5</v>
      </c>
      <c r="L33" s="223">
        <f>AVERAGE(E33,H33,K33)</f>
        <v>0.53367003367003363</v>
      </c>
      <c r="M33" s="224">
        <v>14</v>
      </c>
      <c r="N33" s="224" t="e">
        <f>RANK(L33,$BU$8:$BU$22,0)</f>
        <v>#N/A</v>
      </c>
      <c r="O33" s="224">
        <v>3</v>
      </c>
      <c r="P33" s="231">
        <f>AVERAGE(L14,L33)</f>
        <v>0.53198653198653201</v>
      </c>
      <c r="Q33" s="224"/>
      <c r="R33" s="232" t="e">
        <f>#REF!</f>
        <v>#REF!</v>
      </c>
      <c r="S33" s="232">
        <f t="shared" si="30"/>
        <v>0.53198653198653201</v>
      </c>
      <c r="T33" s="231" t="e">
        <f t="shared" si="31"/>
        <v>#REF!</v>
      </c>
      <c r="U33" s="231">
        <v>3</v>
      </c>
      <c r="V33" s="224">
        <v>14</v>
      </c>
      <c r="W33" s="224" t="e">
        <f t="shared" si="25"/>
        <v>#N/A</v>
      </c>
      <c r="X33" s="224"/>
      <c r="Y33" s="224" t="e">
        <f t="shared" si="26"/>
        <v>#REF!</v>
      </c>
      <c r="AK33" s="225">
        <f t="shared" si="32"/>
        <v>0.53198653198653201</v>
      </c>
      <c r="AL33" s="213">
        <v>0.6042087542087542</v>
      </c>
      <c r="AN33" s="145" t="s">
        <v>84</v>
      </c>
      <c r="AO33" s="2">
        <v>3</v>
      </c>
      <c r="AQ33" s="144">
        <v>7</v>
      </c>
      <c r="AR33" s="145" t="s">
        <v>84</v>
      </c>
      <c r="AS33" s="32">
        <v>1</v>
      </c>
      <c r="AT33" s="32">
        <f t="shared" si="33"/>
        <v>7</v>
      </c>
      <c r="AU33" s="222">
        <f t="shared" ref="AU33:AU41" si="41">AS33/(AS33+AT33)</f>
        <v>0.125</v>
      </c>
      <c r="AV33" s="32">
        <v>1</v>
      </c>
      <c r="AW33" s="32">
        <f t="shared" si="34"/>
        <v>6</v>
      </c>
      <c r="AX33" s="222">
        <f t="shared" ref="AX33:AX41" si="42">AV33/(AV33+AW33)</f>
        <v>0.14285714285714285</v>
      </c>
      <c r="AY33" s="32">
        <v>1</v>
      </c>
      <c r="AZ33" s="32">
        <f t="shared" si="35"/>
        <v>6</v>
      </c>
      <c r="BA33" s="222">
        <f>AY33/(AY33+AZ33)</f>
        <v>0.14285714285714285</v>
      </c>
    </row>
    <row r="34" spans="1:54" x14ac:dyDescent="0.25">
      <c r="A34" s="144">
        <v>8</v>
      </c>
      <c r="B34" s="145" t="s">
        <v>79</v>
      </c>
      <c r="C34" s="32">
        <v>8</v>
      </c>
      <c r="D34" s="32">
        <v>5</v>
      </c>
      <c r="E34" s="222">
        <f t="shared" ref="E34:E37" si="43">C34/(C34+D34)</f>
        <v>0.61538461538461542</v>
      </c>
      <c r="F34" s="32">
        <v>7</v>
      </c>
      <c r="G34" s="32">
        <v>3</v>
      </c>
      <c r="H34" s="222">
        <f t="shared" ref="H34:H37" si="44">F34/(F34+G34)</f>
        <v>0.7</v>
      </c>
      <c r="I34" s="32">
        <v>7</v>
      </c>
      <c r="J34" s="32">
        <v>5</v>
      </c>
      <c r="K34" s="222">
        <f t="shared" ref="K34:K37" si="45">I34/(I34+J34)</f>
        <v>0.58333333333333337</v>
      </c>
      <c r="L34" s="223">
        <f t="shared" ref="L34:L37" si="46">AVERAGE(E34,H34,K34)</f>
        <v>0.63290598290598288</v>
      </c>
      <c r="M34" s="224">
        <v>3</v>
      </c>
      <c r="N34" s="224" t="e">
        <f>RANK(#REF!,$BU$8:$BU$22,0)</f>
        <v>#REF!</v>
      </c>
      <c r="O34" s="224">
        <v>1</v>
      </c>
      <c r="P34" s="231" t="e">
        <f>AVERAGE(L15,#REF!)</f>
        <v>#REF!</v>
      </c>
      <c r="Q34" s="224"/>
      <c r="R34" s="232" t="e">
        <f>#REF!</f>
        <v>#REF!</v>
      </c>
      <c r="S34" s="232" t="e">
        <f t="shared" si="30"/>
        <v>#REF!</v>
      </c>
      <c r="T34" s="231" t="e">
        <f t="shared" si="31"/>
        <v>#REF!</v>
      </c>
      <c r="U34" s="231">
        <v>1</v>
      </c>
      <c r="V34" s="224">
        <v>3</v>
      </c>
      <c r="W34" s="224" t="e">
        <f t="shared" si="25"/>
        <v>#REF!</v>
      </c>
      <c r="X34" s="224"/>
      <c r="Y34" s="224" t="e">
        <f t="shared" si="26"/>
        <v>#REF!</v>
      </c>
      <c r="AK34" s="225">
        <f t="shared" si="32"/>
        <v>0.64473581973581973</v>
      </c>
      <c r="AL34" s="227">
        <v>0.59406565656565657</v>
      </c>
      <c r="AN34" s="145" t="s">
        <v>79</v>
      </c>
      <c r="AO34" s="2">
        <v>1</v>
      </c>
      <c r="AQ34" s="144">
        <v>8</v>
      </c>
      <c r="AR34" s="145" t="s">
        <v>79</v>
      </c>
      <c r="AS34" s="32">
        <v>1</v>
      </c>
      <c r="AT34" s="32">
        <f t="shared" si="33"/>
        <v>9</v>
      </c>
      <c r="AU34" s="222">
        <f t="shared" si="41"/>
        <v>0.1</v>
      </c>
      <c r="AV34" s="32">
        <v>1</v>
      </c>
      <c r="AW34" s="32">
        <f t="shared" si="34"/>
        <v>8</v>
      </c>
      <c r="AX34" s="222">
        <f t="shared" si="42"/>
        <v>0.1111111111111111</v>
      </c>
      <c r="AY34" s="32">
        <v>1</v>
      </c>
      <c r="AZ34" s="32">
        <f t="shared" si="35"/>
        <v>8</v>
      </c>
      <c r="BA34" s="222">
        <f t="shared" ref="BA34:BA37" si="47">AY34/(AY34+AZ34)</f>
        <v>0.1111111111111111</v>
      </c>
    </row>
    <row r="35" spans="1:54" x14ac:dyDescent="0.25">
      <c r="A35" s="144">
        <v>9</v>
      </c>
      <c r="B35" s="145" t="s">
        <v>72</v>
      </c>
      <c r="C35" s="32">
        <v>10</v>
      </c>
      <c r="D35" s="32">
        <v>3</v>
      </c>
      <c r="E35" s="222">
        <f t="shared" si="43"/>
        <v>0.76923076923076927</v>
      </c>
      <c r="F35" s="32">
        <v>9</v>
      </c>
      <c r="G35" s="32">
        <v>2</v>
      </c>
      <c r="H35" s="222">
        <f t="shared" si="44"/>
        <v>0.81818181818181823</v>
      </c>
      <c r="I35" s="32">
        <v>8</v>
      </c>
      <c r="J35" s="32">
        <v>2</v>
      </c>
      <c r="K35" s="222">
        <f t="shared" si="45"/>
        <v>0.8</v>
      </c>
      <c r="L35" s="223">
        <f t="shared" si="46"/>
        <v>0.79580419580419581</v>
      </c>
      <c r="M35" s="224">
        <v>7</v>
      </c>
      <c r="N35" s="224" t="e">
        <f>RANK(#REF!,$BU$8:$BU$22,0)</f>
        <v>#REF!</v>
      </c>
      <c r="O35" s="224">
        <v>2</v>
      </c>
      <c r="P35" s="231" t="e">
        <f>AVERAGE(L16,#REF!)</f>
        <v>#REF!</v>
      </c>
      <c r="Q35" s="224"/>
      <c r="R35" s="232" t="e">
        <f>#REF!</f>
        <v>#REF!</v>
      </c>
      <c r="S35" s="232" t="e">
        <f t="shared" si="30"/>
        <v>#REF!</v>
      </c>
      <c r="T35" s="231" t="e">
        <f t="shared" si="31"/>
        <v>#REF!</v>
      </c>
      <c r="U35" s="231">
        <v>2</v>
      </c>
      <c r="V35" s="224">
        <v>7</v>
      </c>
      <c r="W35" s="224" t="e">
        <f t="shared" si="25"/>
        <v>#REF!</v>
      </c>
      <c r="X35" s="224"/>
      <c r="Y35" s="224" t="e">
        <f t="shared" si="26"/>
        <v>#REF!</v>
      </c>
      <c r="AK35" s="225">
        <f t="shared" si="32"/>
        <v>0.79039294039294039</v>
      </c>
      <c r="AL35" s="227">
        <v>0.58505291005291005</v>
      </c>
      <c r="AN35" s="145" t="s">
        <v>72</v>
      </c>
      <c r="AO35" s="2">
        <v>1</v>
      </c>
      <c r="AQ35" s="144">
        <v>9</v>
      </c>
      <c r="AR35" s="145" t="s">
        <v>72</v>
      </c>
      <c r="AS35" s="32">
        <v>1</v>
      </c>
      <c r="AT35" s="32">
        <f t="shared" si="33"/>
        <v>11</v>
      </c>
      <c r="AU35" s="222">
        <f t="shared" si="41"/>
        <v>8.3333333333333329E-2</v>
      </c>
      <c r="AV35" s="32">
        <v>1</v>
      </c>
      <c r="AW35" s="32">
        <f t="shared" si="34"/>
        <v>10</v>
      </c>
      <c r="AX35" s="222">
        <f t="shared" si="42"/>
        <v>9.0909090909090912E-2</v>
      </c>
      <c r="AY35" s="32">
        <v>1</v>
      </c>
      <c r="AZ35" s="32">
        <f t="shared" si="35"/>
        <v>9</v>
      </c>
      <c r="BA35" s="222">
        <f t="shared" si="47"/>
        <v>0.1</v>
      </c>
    </row>
    <row r="36" spans="1:54" x14ac:dyDescent="0.25">
      <c r="A36" s="144">
        <v>10</v>
      </c>
      <c r="B36" s="145" t="s">
        <v>87</v>
      </c>
      <c r="C36" s="32">
        <v>5</v>
      </c>
      <c r="D36" s="32">
        <v>4</v>
      </c>
      <c r="E36" s="222">
        <f t="shared" si="43"/>
        <v>0.55555555555555558</v>
      </c>
      <c r="F36" s="32">
        <v>5</v>
      </c>
      <c r="G36" s="32">
        <v>5</v>
      </c>
      <c r="H36" s="222">
        <f t="shared" si="44"/>
        <v>0.5</v>
      </c>
      <c r="I36" s="32">
        <v>5</v>
      </c>
      <c r="J36" s="32">
        <v>4</v>
      </c>
      <c r="K36" s="222">
        <f t="shared" si="45"/>
        <v>0.55555555555555558</v>
      </c>
      <c r="L36" s="223">
        <f t="shared" si="46"/>
        <v>0.53703703703703709</v>
      </c>
      <c r="M36" s="224">
        <v>1</v>
      </c>
      <c r="N36" s="224" t="e">
        <f>RANK(#REF!,$BU$8:$BU$22,0)</f>
        <v>#REF!</v>
      </c>
      <c r="O36" s="224">
        <v>1</v>
      </c>
      <c r="P36" s="231" t="e">
        <f>AVERAGE(L17,#REF!)</f>
        <v>#REF!</v>
      </c>
      <c r="Q36" s="224"/>
      <c r="R36" s="232" t="e">
        <f>#REF!</f>
        <v>#REF!</v>
      </c>
      <c r="S36" s="232" t="e">
        <f t="shared" si="30"/>
        <v>#REF!</v>
      </c>
      <c r="T36" s="231" t="e">
        <f t="shared" si="31"/>
        <v>#REF!</v>
      </c>
      <c r="U36" s="231">
        <v>1</v>
      </c>
      <c r="V36" s="224">
        <v>1</v>
      </c>
      <c r="W36" s="224" t="e">
        <f t="shared" si="25"/>
        <v>#REF!</v>
      </c>
      <c r="X36" s="224"/>
      <c r="Y36" s="224" t="e">
        <f t="shared" si="26"/>
        <v>#REF!</v>
      </c>
      <c r="AK36" s="225">
        <f t="shared" si="32"/>
        <v>0.53703703703703709</v>
      </c>
      <c r="AL36" s="227">
        <v>0.57533068783068786</v>
      </c>
      <c r="AN36" s="145" t="s">
        <v>87</v>
      </c>
      <c r="AO36" s="2">
        <v>3</v>
      </c>
      <c r="AQ36" s="144">
        <v>10</v>
      </c>
      <c r="AR36" s="145" t="s">
        <v>87</v>
      </c>
      <c r="AS36" s="32">
        <v>1</v>
      </c>
      <c r="AT36" s="32">
        <f t="shared" si="33"/>
        <v>6</v>
      </c>
      <c r="AU36" s="222">
        <f t="shared" si="41"/>
        <v>0.14285714285714285</v>
      </c>
      <c r="AV36" s="32">
        <v>1</v>
      </c>
      <c r="AW36" s="32">
        <f t="shared" si="34"/>
        <v>6</v>
      </c>
      <c r="AX36" s="222">
        <f t="shared" si="42"/>
        <v>0.14285714285714285</v>
      </c>
      <c r="AY36" s="32">
        <v>1</v>
      </c>
      <c r="AZ36" s="32">
        <f t="shared" si="35"/>
        <v>6</v>
      </c>
      <c r="BA36" s="222">
        <f t="shared" si="47"/>
        <v>0.14285714285714285</v>
      </c>
    </row>
    <row r="37" spans="1:54" x14ac:dyDescent="0.25">
      <c r="A37" s="144">
        <v>11</v>
      </c>
      <c r="B37" s="145" t="s">
        <v>86</v>
      </c>
      <c r="C37" s="32">
        <v>7</v>
      </c>
      <c r="D37" s="32">
        <v>3</v>
      </c>
      <c r="E37" s="222">
        <f t="shared" si="43"/>
        <v>0.7</v>
      </c>
      <c r="F37" s="32">
        <v>7</v>
      </c>
      <c r="G37" s="32">
        <v>3</v>
      </c>
      <c r="H37" s="222">
        <f t="shared" si="44"/>
        <v>0.7</v>
      </c>
      <c r="I37" s="32">
        <v>6</v>
      </c>
      <c r="J37" s="32">
        <v>5</v>
      </c>
      <c r="K37" s="222">
        <f t="shared" si="45"/>
        <v>0.54545454545454541</v>
      </c>
      <c r="L37" s="223">
        <f t="shared" si="46"/>
        <v>0.64848484848484844</v>
      </c>
      <c r="M37" s="224">
        <v>11</v>
      </c>
      <c r="N37" s="224" t="e">
        <f>RANK(L38,$BU$8:$BU$22,0)</f>
        <v>#N/A</v>
      </c>
      <c r="O37" s="224">
        <v>3</v>
      </c>
      <c r="P37" s="231">
        <f>AVERAGE(L18,L38)</f>
        <v>0.61582491582491583</v>
      </c>
      <c r="Q37" s="224"/>
      <c r="R37" s="232" t="e">
        <f>#REF!</f>
        <v>#REF!</v>
      </c>
      <c r="S37" s="232">
        <f t="shared" si="30"/>
        <v>0.61582491582491583</v>
      </c>
      <c r="T37" s="231" t="e">
        <f t="shared" si="31"/>
        <v>#REF!</v>
      </c>
      <c r="U37" s="231">
        <v>3</v>
      </c>
      <c r="V37" s="224">
        <v>11</v>
      </c>
      <c r="W37" s="224" t="e">
        <f t="shared" si="25"/>
        <v>#N/A</v>
      </c>
      <c r="X37" s="224"/>
      <c r="Y37" s="224" t="e">
        <f t="shared" si="26"/>
        <v>#REF!</v>
      </c>
      <c r="AK37" s="225">
        <f t="shared" si="32"/>
        <v>0.64747474747474754</v>
      </c>
      <c r="AL37" s="213">
        <v>0.55601851851851847</v>
      </c>
      <c r="AN37" s="145" t="s">
        <v>86</v>
      </c>
      <c r="AO37" s="2">
        <v>2</v>
      </c>
      <c r="AQ37" s="144">
        <v>11</v>
      </c>
      <c r="AR37" s="145" t="s">
        <v>86</v>
      </c>
      <c r="AS37" s="32">
        <v>1</v>
      </c>
      <c r="AT37" s="32">
        <f t="shared" si="33"/>
        <v>8</v>
      </c>
      <c r="AU37" s="222">
        <f t="shared" si="41"/>
        <v>0.1111111111111111</v>
      </c>
      <c r="AV37" s="32">
        <v>1</v>
      </c>
      <c r="AW37" s="32">
        <f t="shared" si="34"/>
        <v>8</v>
      </c>
      <c r="AX37" s="222">
        <f t="shared" si="42"/>
        <v>0.1111111111111111</v>
      </c>
      <c r="AY37" s="32">
        <v>1</v>
      </c>
      <c r="AZ37" s="32">
        <f t="shared" si="35"/>
        <v>7</v>
      </c>
      <c r="BA37" s="222">
        <f t="shared" si="47"/>
        <v>0.125</v>
      </c>
    </row>
    <row r="38" spans="1:54" x14ac:dyDescent="0.25">
      <c r="A38" s="144">
        <v>12</v>
      </c>
      <c r="B38" s="145" t="s">
        <v>88</v>
      </c>
      <c r="C38" s="32">
        <v>6</v>
      </c>
      <c r="D38" s="32">
        <v>4</v>
      </c>
      <c r="E38" s="222">
        <f>C38/(C38+D38)</f>
        <v>0.6</v>
      </c>
      <c r="F38" s="32">
        <v>5</v>
      </c>
      <c r="G38" s="32">
        <v>4</v>
      </c>
      <c r="H38" s="222">
        <f>F38/(F38+G38)</f>
        <v>0.55555555555555558</v>
      </c>
      <c r="I38" s="32">
        <v>6</v>
      </c>
      <c r="J38" s="32">
        <v>4</v>
      </c>
      <c r="K38" s="222">
        <f>I38/(I38+J38)</f>
        <v>0.6</v>
      </c>
      <c r="L38" s="223">
        <f>AVERAGE(E38,H38,K38)</f>
        <v>0.58518518518518514</v>
      </c>
      <c r="M38" s="224">
        <v>5</v>
      </c>
      <c r="N38" s="224" t="e">
        <f>RANK(#REF!,$BU$8:$BU$22,0)</f>
        <v>#REF!</v>
      </c>
      <c r="O38" s="224">
        <v>1</v>
      </c>
      <c r="P38" s="231" t="e">
        <f>AVERAGE(L19,#REF!)</f>
        <v>#REF!</v>
      </c>
      <c r="Q38" s="224"/>
      <c r="R38" s="232" t="e">
        <f>#REF!</f>
        <v>#REF!</v>
      </c>
      <c r="S38" s="232" t="e">
        <f t="shared" si="30"/>
        <v>#REF!</v>
      </c>
      <c r="T38" s="231" t="e">
        <f t="shared" si="31"/>
        <v>#REF!</v>
      </c>
      <c r="U38" s="231">
        <v>1</v>
      </c>
      <c r="V38" s="224">
        <v>5</v>
      </c>
      <c r="W38" s="224" t="e">
        <f t="shared" si="25"/>
        <v>#REF!</v>
      </c>
      <c r="X38" s="224"/>
      <c r="Y38" s="224" t="e">
        <f t="shared" si="26"/>
        <v>#REF!</v>
      </c>
      <c r="AK38" s="225">
        <f t="shared" si="32"/>
        <v>0.59675925925925921</v>
      </c>
      <c r="AL38" s="213">
        <v>0.55202020202020208</v>
      </c>
      <c r="AN38" s="145" t="s">
        <v>88</v>
      </c>
      <c r="AO38" s="2">
        <v>3</v>
      </c>
      <c r="AQ38" s="144">
        <v>12</v>
      </c>
      <c r="AR38" s="145" t="s">
        <v>88</v>
      </c>
      <c r="AS38" s="32">
        <v>1</v>
      </c>
      <c r="AT38" s="32">
        <f t="shared" si="33"/>
        <v>7</v>
      </c>
      <c r="AU38" s="222">
        <f t="shared" si="41"/>
        <v>0.125</v>
      </c>
      <c r="AV38" s="32">
        <v>1</v>
      </c>
      <c r="AW38" s="32">
        <f t="shared" si="34"/>
        <v>6</v>
      </c>
      <c r="AX38" s="222">
        <f t="shared" si="42"/>
        <v>0.14285714285714285</v>
      </c>
      <c r="AY38" s="32">
        <v>1</v>
      </c>
      <c r="AZ38" s="32">
        <f t="shared" si="35"/>
        <v>7</v>
      </c>
      <c r="BA38" s="222">
        <f>AY38/(AY38+AZ38)</f>
        <v>0.125</v>
      </c>
    </row>
    <row r="39" spans="1:54" x14ac:dyDescent="0.25">
      <c r="A39" s="144">
        <v>13</v>
      </c>
      <c r="B39" s="145" t="s">
        <v>85</v>
      </c>
      <c r="C39" s="32">
        <v>6</v>
      </c>
      <c r="D39" s="32">
        <v>4</v>
      </c>
      <c r="E39" s="222">
        <f>C39/(C39+D39)</f>
        <v>0.6</v>
      </c>
      <c r="F39" s="32">
        <v>5</v>
      </c>
      <c r="G39" s="32">
        <v>4</v>
      </c>
      <c r="H39" s="222">
        <f>F39/(F39+G39)</f>
        <v>0.55555555555555558</v>
      </c>
      <c r="I39" s="32">
        <v>5</v>
      </c>
      <c r="J39" s="32">
        <v>5</v>
      </c>
      <c r="K39" s="222">
        <f>I39/(I39+J39)</f>
        <v>0.5</v>
      </c>
      <c r="L39" s="223">
        <f>AVERAGE(E39,H39,K39)</f>
        <v>0.55185185185185182</v>
      </c>
      <c r="M39" s="224">
        <v>12</v>
      </c>
      <c r="N39" s="224" t="e">
        <f>RANK(L32,$BU$8:$BU$22,0)</f>
        <v>#N/A</v>
      </c>
      <c r="O39" s="224">
        <v>3</v>
      </c>
      <c r="P39" s="231">
        <f>AVERAGE(L20,L32)</f>
        <v>0.63148148148148153</v>
      </c>
      <c r="Q39" s="224"/>
      <c r="R39" s="232" t="e">
        <f>#REF!</f>
        <v>#REF!</v>
      </c>
      <c r="S39" s="232">
        <f t="shared" si="30"/>
        <v>0.63148148148148153</v>
      </c>
      <c r="T39" s="231" t="e">
        <f t="shared" si="31"/>
        <v>#REF!</v>
      </c>
      <c r="U39" s="231">
        <v>3</v>
      </c>
      <c r="V39" s="224">
        <v>12</v>
      </c>
      <c r="W39" s="224" t="e">
        <f t="shared" si="25"/>
        <v>#N/A</v>
      </c>
      <c r="X39" s="224"/>
      <c r="Y39" s="224" t="e">
        <f t="shared" si="26"/>
        <v>#REF!</v>
      </c>
      <c r="AK39" s="225">
        <f t="shared" si="32"/>
        <v>0.57962962962962961</v>
      </c>
      <c r="AL39" s="227">
        <v>0.54990379990379989</v>
      </c>
      <c r="AN39" s="145" t="s">
        <v>85</v>
      </c>
      <c r="AO39" s="2">
        <v>2</v>
      </c>
      <c r="AQ39" s="144">
        <v>13</v>
      </c>
      <c r="AR39" s="145" t="s">
        <v>85</v>
      </c>
      <c r="AS39" s="32">
        <v>1</v>
      </c>
      <c r="AT39" s="32">
        <f t="shared" si="33"/>
        <v>7</v>
      </c>
      <c r="AU39" s="222">
        <f t="shared" si="41"/>
        <v>0.125</v>
      </c>
      <c r="AV39" s="32">
        <v>1</v>
      </c>
      <c r="AW39" s="32">
        <f t="shared" si="34"/>
        <v>6</v>
      </c>
      <c r="AX39" s="222">
        <f t="shared" si="42"/>
        <v>0.14285714285714285</v>
      </c>
      <c r="AY39" s="32">
        <v>1</v>
      </c>
      <c r="AZ39" s="32">
        <f t="shared" si="35"/>
        <v>6</v>
      </c>
      <c r="BA39" s="222">
        <f>AY39/(AY39+AZ39)</f>
        <v>0.14285714285714285</v>
      </c>
    </row>
    <row r="40" spans="1:54" x14ac:dyDescent="0.25">
      <c r="A40" s="144">
        <v>14</v>
      </c>
      <c r="B40" s="145" t="s">
        <v>83</v>
      </c>
      <c r="C40" s="32">
        <v>8</v>
      </c>
      <c r="D40" s="32">
        <v>3</v>
      </c>
      <c r="E40" s="222">
        <f>C40/(C40+D40)</f>
        <v>0.72727272727272729</v>
      </c>
      <c r="F40" s="32">
        <v>8</v>
      </c>
      <c r="G40" s="32">
        <v>4</v>
      </c>
      <c r="H40" s="222">
        <f>F40/(F40+G40)</f>
        <v>0.66666666666666663</v>
      </c>
      <c r="I40" s="32">
        <v>7</v>
      </c>
      <c r="J40" s="32">
        <v>5</v>
      </c>
      <c r="K40" s="222">
        <f>I40/(I40+J40)</f>
        <v>0.58333333333333337</v>
      </c>
      <c r="L40" s="223">
        <f>AVERAGE(E40,H40,K40)</f>
        <v>0.65909090909090917</v>
      </c>
      <c r="M40" s="224">
        <v>9</v>
      </c>
      <c r="N40" s="224" t="e">
        <f>RANK(L40,$BU$8:$BU$22,0)</f>
        <v>#N/A</v>
      </c>
      <c r="O40" s="224">
        <v>2</v>
      </c>
      <c r="P40" s="231">
        <f>AVERAGE(L21,L40)</f>
        <v>0.64928127428127436</v>
      </c>
      <c r="Q40" s="224"/>
      <c r="R40" s="232" t="e">
        <f>#REF!</f>
        <v>#REF!</v>
      </c>
      <c r="S40" s="232">
        <f t="shared" si="30"/>
        <v>0.64928127428127436</v>
      </c>
      <c r="T40" s="231" t="e">
        <f t="shared" si="31"/>
        <v>#REF!</v>
      </c>
      <c r="U40" s="231">
        <v>2</v>
      </c>
      <c r="V40" s="224">
        <v>9</v>
      </c>
      <c r="W40" s="224" t="e">
        <f t="shared" si="25"/>
        <v>#N/A</v>
      </c>
      <c r="X40" s="224"/>
      <c r="Y40" s="224" t="e">
        <f t="shared" si="26"/>
        <v>#REF!</v>
      </c>
      <c r="AK40" s="225">
        <f t="shared" si="32"/>
        <v>0.64928127428127436</v>
      </c>
      <c r="AL40" s="213">
        <v>0.52175925925925926</v>
      </c>
      <c r="AN40" s="145" t="s">
        <v>83</v>
      </c>
      <c r="AO40" s="2">
        <v>2</v>
      </c>
      <c r="AQ40" s="144">
        <v>14</v>
      </c>
      <c r="AR40" s="145" t="s">
        <v>83</v>
      </c>
      <c r="AS40" s="32">
        <v>1</v>
      </c>
      <c r="AT40" s="32">
        <f t="shared" si="33"/>
        <v>9</v>
      </c>
      <c r="AU40" s="222">
        <f t="shared" si="41"/>
        <v>0.1</v>
      </c>
      <c r="AV40" s="32">
        <v>1</v>
      </c>
      <c r="AW40" s="32">
        <f t="shared" si="34"/>
        <v>9</v>
      </c>
      <c r="AX40" s="222">
        <f t="shared" si="42"/>
        <v>0.1</v>
      </c>
      <c r="AY40" s="32">
        <v>1</v>
      </c>
      <c r="AZ40" s="32">
        <f t="shared" si="35"/>
        <v>8</v>
      </c>
      <c r="BA40" s="222">
        <f>AY40/(AY40+AZ40)</f>
        <v>0.1111111111111111</v>
      </c>
    </row>
    <row r="41" spans="1:54" x14ac:dyDescent="0.25">
      <c r="A41" s="144">
        <v>15</v>
      </c>
      <c r="B41" s="145" t="s">
        <v>76</v>
      </c>
      <c r="C41" s="32">
        <v>9</v>
      </c>
      <c r="D41" s="32">
        <v>3</v>
      </c>
      <c r="E41" s="222">
        <f t="shared" ref="E41" si="48">C41/(C41+D41)</f>
        <v>0.75</v>
      </c>
      <c r="F41" s="32">
        <v>8</v>
      </c>
      <c r="G41" s="32">
        <v>3</v>
      </c>
      <c r="H41" s="222">
        <f t="shared" ref="H41" si="49">F41/(F41+G41)</f>
        <v>0.72727272727272729</v>
      </c>
      <c r="I41" s="32">
        <v>7</v>
      </c>
      <c r="J41" s="32">
        <v>2</v>
      </c>
      <c r="K41" s="222">
        <f t="shared" ref="K41" si="50">I41/(I41+J41)</f>
        <v>0.77777777777777779</v>
      </c>
      <c r="L41" s="223">
        <f t="shared" ref="L41" si="51">AVERAGE(E41,H41,K41)</f>
        <v>0.75168350168350173</v>
      </c>
      <c r="M41" s="224">
        <v>7</v>
      </c>
      <c r="N41" s="224" t="e">
        <f>RANK(#REF!,$BU$8:$BU$22,0)</f>
        <v>#REF!</v>
      </c>
      <c r="O41" s="224">
        <v>2</v>
      </c>
      <c r="P41" s="231" t="e">
        <f>AVERAGE(L22,#REF!)</f>
        <v>#REF!</v>
      </c>
      <c r="Q41" s="224"/>
      <c r="R41" s="232" t="e">
        <f>#REF!</f>
        <v>#REF!</v>
      </c>
      <c r="S41" s="232" t="e">
        <f t="shared" si="30"/>
        <v>#REF!</v>
      </c>
      <c r="T41" s="231" t="e">
        <f t="shared" si="31"/>
        <v>#REF!</v>
      </c>
      <c r="U41" s="231">
        <v>2</v>
      </c>
      <c r="V41" s="224">
        <v>7</v>
      </c>
      <c r="W41" s="224" t="e">
        <f t="shared" si="25"/>
        <v>#REF!</v>
      </c>
      <c r="X41" s="224"/>
      <c r="Y41" s="224" t="e">
        <f t="shared" si="26"/>
        <v>#REF!</v>
      </c>
      <c r="AK41" s="225">
        <f t="shared" si="32"/>
        <v>0.76094276094276103</v>
      </c>
      <c r="AL41" s="213">
        <v>0.49663299663299659</v>
      </c>
      <c r="AN41" s="145" t="s">
        <v>76</v>
      </c>
      <c r="AO41" s="2">
        <v>1</v>
      </c>
      <c r="AQ41" s="144">
        <v>15</v>
      </c>
      <c r="AR41" s="145" t="s">
        <v>76</v>
      </c>
      <c r="AS41" s="32">
        <v>1</v>
      </c>
      <c r="AT41" s="32">
        <f t="shared" si="33"/>
        <v>10</v>
      </c>
      <c r="AU41" s="222">
        <f t="shared" si="41"/>
        <v>9.0909090909090912E-2</v>
      </c>
      <c r="AV41" s="32">
        <v>1</v>
      </c>
      <c r="AW41" s="32">
        <f t="shared" si="34"/>
        <v>9</v>
      </c>
      <c r="AX41" s="222">
        <f t="shared" si="42"/>
        <v>0.1</v>
      </c>
      <c r="AY41" s="32">
        <v>1</v>
      </c>
      <c r="AZ41" s="32">
        <f t="shared" si="35"/>
        <v>8</v>
      </c>
      <c r="BA41" s="222">
        <f t="shared" ref="BA41" si="52">AY41/(AY41+AZ41)</f>
        <v>0.1111111111111111</v>
      </c>
    </row>
    <row r="42" spans="1:54" x14ac:dyDescent="0.25">
      <c r="A42" s="233"/>
      <c r="B42" s="234"/>
      <c r="C42" s="218"/>
      <c r="D42" s="218"/>
      <c r="E42" s="219"/>
      <c r="F42" s="218"/>
      <c r="G42" s="218"/>
      <c r="H42" s="219"/>
      <c r="I42" s="218"/>
      <c r="J42" s="218"/>
      <c r="K42" s="219"/>
      <c r="L42" s="220"/>
      <c r="M42" s="224"/>
      <c r="N42" s="224"/>
      <c r="O42" s="224"/>
      <c r="P42" s="231"/>
      <c r="Q42" s="224"/>
      <c r="R42" s="232"/>
      <c r="S42" s="232"/>
      <c r="T42" s="231"/>
      <c r="U42" s="231"/>
      <c r="V42" s="224"/>
      <c r="W42" s="224"/>
      <c r="X42" s="224"/>
      <c r="Y42" s="224"/>
    </row>
    <row r="43" spans="1:54" x14ac:dyDescent="0.25">
      <c r="A43" s="233"/>
      <c r="B43" s="234"/>
      <c r="C43" s="218"/>
      <c r="D43" s="218"/>
      <c r="E43" s="219"/>
      <c r="F43" s="218"/>
      <c r="G43" s="218"/>
      <c r="H43" s="219"/>
      <c r="I43" s="218"/>
      <c r="J43" s="218"/>
      <c r="K43" s="219"/>
      <c r="L43" s="220"/>
      <c r="M43" s="224"/>
      <c r="N43" s="224"/>
      <c r="O43" s="224"/>
      <c r="P43" s="231"/>
      <c r="Q43" s="224"/>
      <c r="R43" s="232"/>
      <c r="S43" s="232"/>
      <c r="T43" s="231"/>
      <c r="U43" s="231"/>
      <c r="V43" s="224"/>
      <c r="W43" s="224"/>
      <c r="X43" s="224"/>
      <c r="Y43" s="224"/>
    </row>
    <row r="44" spans="1:54" x14ac:dyDescent="0.25">
      <c r="A44" s="233"/>
      <c r="B44" s="234"/>
      <c r="C44" s="218"/>
      <c r="D44" s="218"/>
      <c r="E44" s="219"/>
      <c r="F44" s="218"/>
      <c r="G44" s="218"/>
      <c r="H44" s="219"/>
      <c r="I44" s="218"/>
      <c r="J44" s="218"/>
      <c r="K44" s="219"/>
      <c r="L44" s="220"/>
      <c r="M44" s="224"/>
      <c r="N44" s="224"/>
      <c r="O44" s="224"/>
      <c r="P44" s="231"/>
      <c r="Q44" s="224"/>
      <c r="R44" s="232"/>
      <c r="S44" s="232"/>
      <c r="T44" s="231"/>
      <c r="U44" s="231"/>
      <c r="V44" s="224"/>
      <c r="W44" s="224"/>
      <c r="X44" s="224"/>
      <c r="Y44" s="224"/>
    </row>
    <row r="45" spans="1:54" x14ac:dyDescent="0.25">
      <c r="AQ45" s="138" t="s">
        <v>138</v>
      </c>
    </row>
    <row r="46" spans="1:54" x14ac:dyDescent="0.25">
      <c r="A46" s="138" t="s">
        <v>150</v>
      </c>
    </row>
    <row r="47" spans="1:54" x14ac:dyDescent="0.25">
      <c r="AQ47" s="381" t="s">
        <v>116</v>
      </c>
      <c r="AR47" s="381"/>
    </row>
    <row r="48" spans="1:54" x14ac:dyDescent="0.25">
      <c r="A48" s="362" t="s">
        <v>116</v>
      </c>
      <c r="AQ48" s="382" t="s">
        <v>23</v>
      </c>
      <c r="AR48" s="382" t="s">
        <v>63</v>
      </c>
      <c r="AS48" s="383" t="s">
        <v>118</v>
      </c>
      <c r="AT48" s="384"/>
      <c r="AU48" s="385"/>
      <c r="AV48" s="383" t="s">
        <v>119</v>
      </c>
      <c r="AW48" s="384"/>
      <c r="AX48" s="385"/>
      <c r="AY48" s="383" t="s">
        <v>120</v>
      </c>
      <c r="AZ48" s="384"/>
      <c r="BA48" s="385"/>
      <c r="BB48" s="386" t="s">
        <v>121</v>
      </c>
    </row>
    <row r="49" spans="1:54" ht="33" customHeight="1" x14ac:dyDescent="0.25">
      <c r="A49" s="382" t="s">
        <v>23</v>
      </c>
      <c r="B49" s="382" t="s">
        <v>63</v>
      </c>
      <c r="C49" s="382" t="s">
        <v>118</v>
      </c>
      <c r="D49" s="382"/>
      <c r="E49" s="382"/>
      <c r="F49" s="382" t="s">
        <v>119</v>
      </c>
      <c r="G49" s="382"/>
      <c r="H49" s="382"/>
      <c r="I49" s="382" t="s">
        <v>120</v>
      </c>
      <c r="J49" s="382"/>
      <c r="K49" s="382"/>
      <c r="L49" s="388" t="s">
        <v>121</v>
      </c>
      <c r="AQ49" s="382"/>
      <c r="AR49" s="382"/>
      <c r="AS49" s="32" t="s">
        <v>130</v>
      </c>
      <c r="AT49" s="32" t="s">
        <v>131</v>
      </c>
      <c r="AU49" s="222" t="s">
        <v>132</v>
      </c>
      <c r="AV49" s="32" t="s">
        <v>133</v>
      </c>
      <c r="AW49" s="32" t="s">
        <v>134</v>
      </c>
      <c r="AX49" s="222" t="s">
        <v>135</v>
      </c>
      <c r="AY49" s="32" t="s">
        <v>130</v>
      </c>
      <c r="AZ49" s="32" t="s">
        <v>131</v>
      </c>
      <c r="BA49" s="222" t="s">
        <v>136</v>
      </c>
      <c r="BB49" s="387"/>
    </row>
    <row r="50" spans="1:54" x14ac:dyDescent="0.25">
      <c r="A50" s="382"/>
      <c r="B50" s="382"/>
      <c r="C50" s="32" t="s">
        <v>130</v>
      </c>
      <c r="D50" s="32" t="s">
        <v>131</v>
      </c>
      <c r="E50" s="222" t="s">
        <v>132</v>
      </c>
      <c r="F50" s="32" t="s">
        <v>133</v>
      </c>
      <c r="G50" s="32" t="s">
        <v>134</v>
      </c>
      <c r="H50" s="222" t="s">
        <v>135</v>
      </c>
      <c r="I50" s="32" t="s">
        <v>130</v>
      </c>
      <c r="J50" s="32" t="s">
        <v>131</v>
      </c>
      <c r="K50" s="222" t="s">
        <v>136</v>
      </c>
      <c r="L50" s="388"/>
      <c r="AN50" s="142" t="s">
        <v>63</v>
      </c>
      <c r="AQ50" s="144">
        <v>1</v>
      </c>
      <c r="AR50" s="145" t="s">
        <v>91</v>
      </c>
      <c r="AS50" s="32">
        <v>7</v>
      </c>
      <c r="AT50" s="32">
        <v>4</v>
      </c>
      <c r="AU50" s="222">
        <f t="shared" ref="AU50:AU51" si="53">AS50/(AS50+AT50)</f>
        <v>0.63636363636363635</v>
      </c>
      <c r="AV50" s="32">
        <v>7</v>
      </c>
      <c r="AW50" s="32">
        <v>4</v>
      </c>
      <c r="AX50" s="222">
        <f t="shared" ref="AX50:AX51" si="54">AV50/(AV50+AW50)</f>
        <v>0.63636363636363635</v>
      </c>
      <c r="AY50" s="32">
        <v>6</v>
      </c>
      <c r="AZ50" s="32">
        <v>4</v>
      </c>
      <c r="BA50" s="222">
        <f t="shared" ref="BA50:BA51" si="55">AY50/(AY50+AZ50)</f>
        <v>0.6</v>
      </c>
      <c r="BB50" s="223">
        <f t="shared" ref="BB50:BB51" si="56">AVERAGE(AU50,AX50,BA50)</f>
        <v>0.62424242424242415</v>
      </c>
    </row>
    <row r="51" spans="1:54" x14ac:dyDescent="0.25">
      <c r="A51" s="144">
        <v>16</v>
      </c>
      <c r="B51" s="145" t="s">
        <v>91</v>
      </c>
      <c r="C51" s="32">
        <v>6</v>
      </c>
      <c r="D51" s="32">
        <v>5</v>
      </c>
      <c r="E51" s="222">
        <f t="shared" ref="E51:E52" si="57">C51/(C51+D51)</f>
        <v>0.54545454545454541</v>
      </c>
      <c r="F51" s="32">
        <v>5</v>
      </c>
      <c r="G51" s="32">
        <v>5</v>
      </c>
      <c r="H51" s="222">
        <f t="shared" ref="H51:H52" si="58">F51/(F51+G51)</f>
        <v>0.5</v>
      </c>
      <c r="I51" s="32">
        <v>4</v>
      </c>
      <c r="J51" s="32">
        <v>5</v>
      </c>
      <c r="K51" s="222">
        <f t="shared" ref="K51:K52" si="59">I51/(I51+J51)</f>
        <v>0.44444444444444442</v>
      </c>
      <c r="L51" s="223">
        <f t="shared" ref="L51:L52" si="60">AVERAGE(E51,H51,K51)</f>
        <v>0.49663299663299659</v>
      </c>
      <c r="M51" s="213">
        <v>6</v>
      </c>
      <c r="N51" s="213" t="e">
        <f>RANK(BB53,$BE$51:$BE$65,0)</f>
        <v>#N/A</v>
      </c>
      <c r="O51" s="213">
        <v>2</v>
      </c>
      <c r="AL51" s="213">
        <v>0.97619047619047628</v>
      </c>
      <c r="AN51" s="145" t="s">
        <v>91</v>
      </c>
      <c r="AO51" s="2">
        <v>3</v>
      </c>
      <c r="AQ51" s="144">
        <v>2</v>
      </c>
      <c r="AR51" s="145" t="s">
        <v>92</v>
      </c>
      <c r="AS51" s="32">
        <v>8</v>
      </c>
      <c r="AT51" s="32">
        <v>5</v>
      </c>
      <c r="AU51" s="222">
        <f t="shared" si="53"/>
        <v>0.61538461538461542</v>
      </c>
      <c r="AV51" s="32">
        <v>7</v>
      </c>
      <c r="AW51" s="32">
        <v>3</v>
      </c>
      <c r="AX51" s="222">
        <f t="shared" si="54"/>
        <v>0.7</v>
      </c>
      <c r="AY51" s="32">
        <v>7</v>
      </c>
      <c r="AZ51" s="32">
        <v>4</v>
      </c>
      <c r="BA51" s="222">
        <f t="shared" si="55"/>
        <v>0.63636363636363635</v>
      </c>
      <c r="BB51" s="223">
        <f t="shared" si="56"/>
        <v>0.65058275058275061</v>
      </c>
    </row>
    <row r="52" spans="1:54" x14ac:dyDescent="0.25">
      <c r="A52" s="144">
        <v>17</v>
      </c>
      <c r="B52" s="145" t="s">
        <v>92</v>
      </c>
      <c r="C52" s="32">
        <v>6</v>
      </c>
      <c r="D52" s="32">
        <v>4</v>
      </c>
      <c r="E52" s="222">
        <f t="shared" si="57"/>
        <v>0.6</v>
      </c>
      <c r="F52" s="32">
        <v>6</v>
      </c>
      <c r="G52" s="32">
        <v>4</v>
      </c>
      <c r="H52" s="222">
        <f t="shared" si="58"/>
        <v>0.6</v>
      </c>
      <c r="I52" s="32">
        <v>5</v>
      </c>
      <c r="J52" s="32">
        <v>4</v>
      </c>
      <c r="K52" s="222">
        <f t="shared" si="59"/>
        <v>0.55555555555555558</v>
      </c>
      <c r="L52" s="223">
        <f t="shared" si="60"/>
        <v>0.58518518518518514</v>
      </c>
      <c r="M52" s="213">
        <v>6</v>
      </c>
      <c r="N52" s="213" t="e">
        <f>RANK(BB61,$BE$51:$BE$65,0)</f>
        <v>#N/A</v>
      </c>
      <c r="O52" s="213">
        <v>2</v>
      </c>
      <c r="AL52" s="213">
        <v>0.94444444444444431</v>
      </c>
      <c r="AN52" s="145" t="s">
        <v>92</v>
      </c>
      <c r="AO52" s="2">
        <v>3</v>
      </c>
      <c r="AQ52" s="144">
        <v>3</v>
      </c>
      <c r="AR52" s="145" t="s">
        <v>94</v>
      </c>
      <c r="AS52" s="32">
        <v>12</v>
      </c>
      <c r="AT52" s="32">
        <v>1</v>
      </c>
      <c r="AU52" s="222">
        <f>AS52/(AS52+AT52)</f>
        <v>0.92307692307692313</v>
      </c>
      <c r="AV52" s="32">
        <v>12</v>
      </c>
      <c r="AW52" s="32">
        <v>2</v>
      </c>
      <c r="AX52" s="222">
        <f>AV52/(AV52+AW52)</f>
        <v>0.8571428571428571</v>
      </c>
      <c r="AY52" s="32">
        <v>9</v>
      </c>
      <c r="AZ52" s="32">
        <v>0</v>
      </c>
      <c r="BA52" s="222">
        <f>AY52/(AY52+AZ52)</f>
        <v>1</v>
      </c>
      <c r="BB52" s="223">
        <f>AVERAGE(AU52,AX52,BA52)</f>
        <v>0.92673992673992667</v>
      </c>
    </row>
    <row r="53" spans="1:54" x14ac:dyDescent="0.25">
      <c r="A53" s="144">
        <v>18</v>
      </c>
      <c r="B53" s="145" t="s">
        <v>94</v>
      </c>
      <c r="C53" s="32">
        <v>11</v>
      </c>
      <c r="D53" s="32">
        <v>1</v>
      </c>
      <c r="E53" s="222">
        <f>C53/(C53+D53)</f>
        <v>0.91666666666666663</v>
      </c>
      <c r="F53" s="32">
        <v>10</v>
      </c>
      <c r="G53" s="32">
        <v>2</v>
      </c>
      <c r="H53" s="222">
        <f>F53/(F53+G53)</f>
        <v>0.83333333333333337</v>
      </c>
      <c r="I53" s="32">
        <v>9</v>
      </c>
      <c r="J53" s="32">
        <v>0</v>
      </c>
      <c r="K53" s="222">
        <f>I53/(I53+J53)</f>
        <v>1</v>
      </c>
      <c r="L53" s="223">
        <f>AVERAGE(E53,H53,K53)</f>
        <v>0.91666666666666663</v>
      </c>
      <c r="M53" s="213">
        <v>8</v>
      </c>
      <c r="N53" s="213" t="e">
        <f>RANK(BB57,$BE$51:$BE$65,0)</f>
        <v>#N/A</v>
      </c>
      <c r="O53" s="213">
        <v>2</v>
      </c>
      <c r="AL53" s="213">
        <v>0.92673992673992667</v>
      </c>
      <c r="AN53" s="145" t="s">
        <v>94</v>
      </c>
      <c r="AO53" s="2">
        <v>1</v>
      </c>
      <c r="AQ53" s="144">
        <v>4</v>
      </c>
      <c r="AR53" s="145" t="s">
        <v>95</v>
      </c>
      <c r="AS53" s="32">
        <v>9</v>
      </c>
      <c r="AT53" s="32">
        <v>2</v>
      </c>
      <c r="AU53" s="222">
        <f>AS53/(AS53+AT53)</f>
        <v>0.81818181818181823</v>
      </c>
      <c r="AV53" s="32">
        <v>10</v>
      </c>
      <c r="AW53" s="32">
        <v>2</v>
      </c>
      <c r="AX53" s="222">
        <f>AV53/(AV53+AW53)</f>
        <v>0.83333333333333337</v>
      </c>
      <c r="AY53" s="32">
        <v>8</v>
      </c>
      <c r="AZ53" s="32">
        <v>2</v>
      </c>
      <c r="BA53" s="222">
        <f>AY53/(AY53+AZ53)</f>
        <v>0.8</v>
      </c>
      <c r="BB53" s="223">
        <f>AVERAGE(AU53,AX53,BA53)</f>
        <v>0.81717171717171722</v>
      </c>
    </row>
    <row r="54" spans="1:54" x14ac:dyDescent="0.25">
      <c r="A54" s="144">
        <v>19</v>
      </c>
      <c r="B54" s="145" t="s">
        <v>95</v>
      </c>
      <c r="C54" s="32">
        <v>9</v>
      </c>
      <c r="D54" s="32">
        <v>2</v>
      </c>
      <c r="E54" s="222">
        <f>C54/(C54+D54)</f>
        <v>0.81818181818181823</v>
      </c>
      <c r="F54" s="32">
        <v>10</v>
      </c>
      <c r="G54" s="32">
        <v>2</v>
      </c>
      <c r="H54" s="222">
        <f>F54/(F54+G54)</f>
        <v>0.83333333333333337</v>
      </c>
      <c r="I54" s="32">
        <v>8</v>
      </c>
      <c r="J54" s="32">
        <v>2</v>
      </c>
      <c r="K54" s="222">
        <f>I54/(I54+J54)</f>
        <v>0.8</v>
      </c>
      <c r="L54" s="223">
        <f>AVERAGE(E54,H54,K54)</f>
        <v>0.81717171717171722</v>
      </c>
      <c r="M54" s="213">
        <v>3</v>
      </c>
      <c r="N54" s="213" t="e">
        <f>RANK(BB63,$BE$51:$BE$65,0)</f>
        <v>#N/A</v>
      </c>
      <c r="O54" s="213">
        <v>1</v>
      </c>
      <c r="AL54" s="213">
        <v>0.88080808080808082</v>
      </c>
      <c r="AN54" s="145" t="s">
        <v>95</v>
      </c>
      <c r="AO54" s="2">
        <v>2</v>
      </c>
      <c r="AQ54" s="144">
        <v>5</v>
      </c>
      <c r="AR54" s="145" t="s">
        <v>97</v>
      </c>
      <c r="AS54" s="32">
        <v>11</v>
      </c>
      <c r="AT54" s="32">
        <v>3</v>
      </c>
      <c r="AU54" s="222">
        <f>AS54/(AS54+AT54)</f>
        <v>0.7857142857142857</v>
      </c>
      <c r="AV54" s="32">
        <v>11</v>
      </c>
      <c r="AW54" s="32">
        <v>3</v>
      </c>
      <c r="AX54" s="222">
        <f>AV54/(AV54+AW54)</f>
        <v>0.7857142857142857</v>
      </c>
      <c r="AY54" s="32">
        <v>8</v>
      </c>
      <c r="AZ54" s="32">
        <v>2</v>
      </c>
      <c r="BA54" s="222">
        <f>AY54/(AY54+AZ54)</f>
        <v>0.8</v>
      </c>
      <c r="BB54" s="223">
        <f>AVERAGE(AU54,AX54,BA54)</f>
        <v>0.79047619047619044</v>
      </c>
    </row>
    <row r="55" spans="1:54" x14ac:dyDescent="0.25">
      <c r="A55" s="144">
        <v>20</v>
      </c>
      <c r="B55" s="145" t="s">
        <v>97</v>
      </c>
      <c r="C55" s="32">
        <v>10</v>
      </c>
      <c r="D55" s="32">
        <v>3</v>
      </c>
      <c r="E55" s="222">
        <f>C55/(C55+D55)</f>
        <v>0.76923076923076927</v>
      </c>
      <c r="F55" s="32">
        <v>9</v>
      </c>
      <c r="G55" s="32">
        <v>3</v>
      </c>
      <c r="H55" s="222">
        <f>F55/(F55+G55)</f>
        <v>0.75</v>
      </c>
      <c r="I55" s="32">
        <v>8</v>
      </c>
      <c r="J55" s="32">
        <v>2</v>
      </c>
      <c r="K55" s="222">
        <f>I55/(I55+J55)</f>
        <v>0.8</v>
      </c>
      <c r="L55" s="223">
        <f>AVERAGE(E55,H55,K55)</f>
        <v>0.77307692307692299</v>
      </c>
      <c r="M55" s="213">
        <v>1</v>
      </c>
      <c r="N55" s="213" t="e">
        <f>RANK(BB60,$BE$51:$BE$65,0)</f>
        <v>#N/A</v>
      </c>
      <c r="O55" s="213">
        <v>1</v>
      </c>
      <c r="AL55" s="213">
        <v>0.87575757575757585</v>
      </c>
      <c r="AN55" s="145" t="s">
        <v>97</v>
      </c>
      <c r="AO55" s="2">
        <v>2</v>
      </c>
      <c r="AQ55" s="144">
        <v>6</v>
      </c>
      <c r="AR55" s="145" t="s">
        <v>98</v>
      </c>
      <c r="AS55" s="32">
        <v>7</v>
      </c>
      <c r="AT55" s="32">
        <v>4</v>
      </c>
      <c r="AU55" s="222">
        <f t="shared" ref="AU55:AU56" si="61">AS55/(AS55+AT55)</f>
        <v>0.63636363636363635</v>
      </c>
      <c r="AV55" s="32">
        <v>6</v>
      </c>
      <c r="AW55" s="32">
        <v>4</v>
      </c>
      <c r="AX55" s="222">
        <f t="shared" ref="AX55:AX56" si="62">AV55/(AV55+AW55)</f>
        <v>0.6</v>
      </c>
      <c r="AY55" s="32">
        <v>7</v>
      </c>
      <c r="AZ55" s="32">
        <v>3</v>
      </c>
      <c r="BA55" s="222">
        <f t="shared" ref="BA55:BA56" si="63">AY55/(AY55+AZ55)</f>
        <v>0.7</v>
      </c>
      <c r="BB55" s="223">
        <f t="shared" ref="BB55:BB56" si="64">AVERAGE(AU55,AX55,BA55)</f>
        <v>0.64545454545454539</v>
      </c>
    </row>
    <row r="56" spans="1:54" x14ac:dyDescent="0.25">
      <c r="A56" s="144">
        <v>21</v>
      </c>
      <c r="B56" s="145" t="s">
        <v>98</v>
      </c>
      <c r="C56" s="32">
        <v>5</v>
      </c>
      <c r="D56" s="32">
        <v>4</v>
      </c>
      <c r="E56" s="222">
        <f t="shared" ref="E56:E57" si="65">C56/(C56+D56)</f>
        <v>0.55555555555555558</v>
      </c>
      <c r="F56" s="32">
        <v>6</v>
      </c>
      <c r="G56" s="32">
        <v>4</v>
      </c>
      <c r="H56" s="222">
        <f t="shared" ref="H56:H57" si="66">F56/(F56+G56)</f>
        <v>0.6</v>
      </c>
      <c r="I56" s="32">
        <v>5</v>
      </c>
      <c r="J56" s="32">
        <v>3</v>
      </c>
      <c r="K56" s="222">
        <f t="shared" ref="K56:K57" si="67">I56/(I56+J56)</f>
        <v>0.625</v>
      </c>
      <c r="L56" s="223">
        <f t="shared" ref="L56:L57" si="68">AVERAGE(E56,H56,K56)</f>
        <v>0.59351851851851845</v>
      </c>
      <c r="M56" s="213">
        <v>12</v>
      </c>
      <c r="N56" s="213" t="e">
        <f>RANK(L56,$BE$51:$BE$65,0)</f>
        <v>#N/A</v>
      </c>
      <c r="O56" s="213">
        <v>3</v>
      </c>
      <c r="AL56" s="213">
        <v>0.81717171717171722</v>
      </c>
      <c r="AN56" s="145" t="s">
        <v>98</v>
      </c>
      <c r="AO56" s="2">
        <v>3</v>
      </c>
      <c r="AQ56" s="144">
        <v>7</v>
      </c>
      <c r="AR56" s="145" t="s">
        <v>99</v>
      </c>
      <c r="AS56" s="32">
        <v>8</v>
      </c>
      <c r="AT56" s="32">
        <v>4</v>
      </c>
      <c r="AU56" s="222">
        <f t="shared" si="61"/>
        <v>0.66666666666666663</v>
      </c>
      <c r="AV56" s="32">
        <v>7</v>
      </c>
      <c r="AW56" s="32">
        <v>4</v>
      </c>
      <c r="AX56" s="222">
        <f t="shared" si="62"/>
        <v>0.63636363636363635</v>
      </c>
      <c r="AY56" s="32">
        <v>7</v>
      </c>
      <c r="AZ56" s="32">
        <v>3</v>
      </c>
      <c r="BA56" s="222">
        <f t="shared" si="63"/>
        <v>0.7</v>
      </c>
      <c r="BB56" s="223">
        <f t="shared" si="64"/>
        <v>0.66767676767676765</v>
      </c>
    </row>
    <row r="57" spans="1:54" x14ac:dyDescent="0.25">
      <c r="A57" s="144">
        <v>22</v>
      </c>
      <c r="B57" s="145" t="s">
        <v>99</v>
      </c>
      <c r="C57" s="32">
        <v>6</v>
      </c>
      <c r="D57" s="32">
        <v>4</v>
      </c>
      <c r="E57" s="222">
        <f t="shared" si="65"/>
        <v>0.6</v>
      </c>
      <c r="F57" s="32">
        <v>5</v>
      </c>
      <c r="G57" s="32">
        <v>4</v>
      </c>
      <c r="H57" s="222">
        <f t="shared" si="66"/>
        <v>0.55555555555555558</v>
      </c>
      <c r="I57" s="32">
        <v>6</v>
      </c>
      <c r="J57" s="32">
        <v>4</v>
      </c>
      <c r="K57" s="222">
        <f t="shared" si="67"/>
        <v>0.6</v>
      </c>
      <c r="L57" s="223">
        <f t="shared" si="68"/>
        <v>0.58518518518518514</v>
      </c>
      <c r="M57" s="213">
        <v>14</v>
      </c>
      <c r="N57" s="213" t="e">
        <f>RANK(L57,$BE$51:$BE$65,0)</f>
        <v>#N/A</v>
      </c>
      <c r="O57" s="213">
        <v>3</v>
      </c>
      <c r="AL57" s="213">
        <v>0.80050505050505061</v>
      </c>
      <c r="AN57" s="145" t="s">
        <v>99</v>
      </c>
      <c r="AO57" s="2">
        <v>3</v>
      </c>
      <c r="AQ57" s="144">
        <v>8</v>
      </c>
      <c r="AR57" s="145" t="s">
        <v>100</v>
      </c>
      <c r="AS57" s="32">
        <v>8</v>
      </c>
      <c r="AT57" s="32">
        <v>2</v>
      </c>
      <c r="AU57" s="222">
        <f>AS57/(AS57+AT57)</f>
        <v>0.8</v>
      </c>
      <c r="AV57" s="32">
        <v>8</v>
      </c>
      <c r="AW57" s="32">
        <v>2</v>
      </c>
      <c r="AX57" s="222">
        <f>AV57/(AV57+AW57)</f>
        <v>0.8</v>
      </c>
      <c r="AY57" s="32">
        <v>8</v>
      </c>
      <c r="AZ57" s="32">
        <v>2</v>
      </c>
      <c r="BA57" s="222">
        <f>AY57/(AY57+AZ57)</f>
        <v>0.8</v>
      </c>
      <c r="BB57" s="223">
        <f>AVERAGE(AU57,AX57,BA57)</f>
        <v>0.80000000000000016</v>
      </c>
    </row>
    <row r="58" spans="1:54" x14ac:dyDescent="0.25">
      <c r="A58" s="144">
        <v>23</v>
      </c>
      <c r="B58" s="145" t="s">
        <v>100</v>
      </c>
      <c r="C58" s="32">
        <v>8</v>
      </c>
      <c r="D58" s="32">
        <v>3</v>
      </c>
      <c r="E58" s="222">
        <f>C58/(C58+D58)</f>
        <v>0.72727272727272729</v>
      </c>
      <c r="F58" s="32">
        <v>8</v>
      </c>
      <c r="G58" s="32">
        <v>3</v>
      </c>
      <c r="H58" s="222">
        <f>F58/(F58+G58)</f>
        <v>0.72727272727272729</v>
      </c>
      <c r="I58" s="32">
        <v>8</v>
      </c>
      <c r="J58" s="32">
        <v>2</v>
      </c>
      <c r="K58" s="222">
        <f>I58/(I58+J58)</f>
        <v>0.8</v>
      </c>
      <c r="L58" s="223">
        <f>AVERAGE(E58,H58,K58)</f>
        <v>0.75151515151515158</v>
      </c>
      <c r="M58" s="213">
        <v>4</v>
      </c>
      <c r="N58" s="213" t="e">
        <f>RANK(BB58,$BE$51:$BE$65,0)</f>
        <v>#N/A</v>
      </c>
      <c r="O58" s="213">
        <v>1</v>
      </c>
      <c r="AL58" s="213">
        <v>0.80000000000000016</v>
      </c>
      <c r="AN58" s="145" t="s">
        <v>100</v>
      </c>
      <c r="AO58" s="2">
        <v>2</v>
      </c>
      <c r="AQ58" s="144">
        <v>9</v>
      </c>
      <c r="AR58" s="145" t="s">
        <v>96</v>
      </c>
      <c r="AS58" s="32">
        <v>10</v>
      </c>
      <c r="AT58" s="32">
        <v>1</v>
      </c>
      <c r="AU58" s="222">
        <f>AS58/(AS58+AT58)</f>
        <v>0.90909090909090906</v>
      </c>
      <c r="AV58" s="32">
        <v>10</v>
      </c>
      <c r="AW58" s="32">
        <v>2</v>
      </c>
      <c r="AX58" s="222">
        <f>AV58/(AV58+AW58)</f>
        <v>0.83333333333333337</v>
      </c>
      <c r="AY58" s="32">
        <v>9</v>
      </c>
      <c r="AZ58" s="32">
        <v>1</v>
      </c>
      <c r="BA58" s="222">
        <f>AY58/(AY58+AZ58)</f>
        <v>0.9</v>
      </c>
      <c r="BB58" s="223">
        <f>AVERAGE(AU58,AX58,BA58)</f>
        <v>0.88080808080808082</v>
      </c>
    </row>
    <row r="59" spans="1:54" x14ac:dyDescent="0.25">
      <c r="A59" s="144">
        <v>24</v>
      </c>
      <c r="B59" s="145" t="s">
        <v>96</v>
      </c>
      <c r="C59" s="32">
        <v>10</v>
      </c>
      <c r="D59" s="32">
        <v>2</v>
      </c>
      <c r="E59" s="222">
        <f>C59/(C59+D59)</f>
        <v>0.83333333333333337</v>
      </c>
      <c r="F59" s="32">
        <v>9</v>
      </c>
      <c r="G59" s="32">
        <v>2</v>
      </c>
      <c r="H59" s="222">
        <f>F59/(F59+G59)</f>
        <v>0.81818181818181823</v>
      </c>
      <c r="I59" s="32">
        <v>9</v>
      </c>
      <c r="J59" s="32">
        <v>2</v>
      </c>
      <c r="K59" s="222">
        <f>I59/(I59+J59)</f>
        <v>0.81818181818181823</v>
      </c>
      <c r="L59" s="223">
        <f>AVERAGE(E59,H59,K59)</f>
        <v>0.8232323232323232</v>
      </c>
      <c r="M59" s="213">
        <v>15</v>
      </c>
      <c r="N59" s="213" t="e">
        <f>RANK(L59,$BE$51:$BE$65,0)</f>
        <v>#N/A</v>
      </c>
      <c r="O59" s="213">
        <v>3</v>
      </c>
      <c r="AL59" s="213">
        <v>0.79871794871794888</v>
      </c>
      <c r="AN59" s="145" t="s">
        <v>96</v>
      </c>
      <c r="AO59" s="2">
        <v>1</v>
      </c>
      <c r="AQ59" s="144">
        <v>10</v>
      </c>
      <c r="AR59" s="145" t="s">
        <v>103</v>
      </c>
      <c r="AS59" s="32">
        <v>8</v>
      </c>
      <c r="AT59" s="32">
        <v>3</v>
      </c>
      <c r="AU59" s="222">
        <f t="shared" ref="AU59" si="69">AS59/(AS59+AT59)</f>
        <v>0.72727272727272729</v>
      </c>
      <c r="AV59" s="32">
        <v>8</v>
      </c>
      <c r="AW59" s="32">
        <v>3</v>
      </c>
      <c r="AX59" s="222">
        <f t="shared" ref="AX59" si="70">AV59/(AV59+AW59)</f>
        <v>0.72727272727272729</v>
      </c>
      <c r="AY59" s="32">
        <v>7</v>
      </c>
      <c r="AZ59" s="32">
        <v>2</v>
      </c>
      <c r="BA59" s="222">
        <f t="shared" ref="BA59" si="71">AY59/(AY59+AZ59)</f>
        <v>0.77777777777777779</v>
      </c>
      <c r="BB59" s="223">
        <f t="shared" ref="BB59" si="72">AVERAGE(AU59,AX59,BA59)</f>
        <v>0.74410774410774405</v>
      </c>
    </row>
    <row r="60" spans="1:54" x14ac:dyDescent="0.25">
      <c r="A60" s="144">
        <v>25</v>
      </c>
      <c r="B60" s="145" t="s">
        <v>103</v>
      </c>
      <c r="C60" s="32">
        <v>8</v>
      </c>
      <c r="D60" s="32">
        <v>3</v>
      </c>
      <c r="E60" s="222">
        <f t="shared" ref="E60" si="73">C60/(C60+D60)</f>
        <v>0.72727272727272729</v>
      </c>
      <c r="F60" s="32">
        <v>7</v>
      </c>
      <c r="G60" s="32">
        <v>4</v>
      </c>
      <c r="H60" s="222">
        <f t="shared" ref="H60" si="74">F60/(F60+G60)</f>
        <v>0.63636363636363635</v>
      </c>
      <c r="I60" s="32">
        <v>7</v>
      </c>
      <c r="J60" s="32">
        <v>4</v>
      </c>
      <c r="K60" s="222">
        <f t="shared" ref="K60" si="75">I60/(I60+J60)</f>
        <v>0.63636363636363635</v>
      </c>
      <c r="L60" s="223">
        <f t="shared" ref="L60" si="76">AVERAGE(E60,H60,K60)</f>
        <v>0.66666666666666663</v>
      </c>
      <c r="M60" s="213">
        <v>10</v>
      </c>
      <c r="N60" s="213" t="e">
        <f>RANK(BB54,$BE$51:$BE$65,0)</f>
        <v>#N/A</v>
      </c>
      <c r="O60" s="213">
        <v>2</v>
      </c>
      <c r="AL60" s="213">
        <v>0.79047619047619044</v>
      </c>
      <c r="AN60" s="145" t="s">
        <v>103</v>
      </c>
      <c r="AO60" s="2">
        <v>3</v>
      </c>
      <c r="AQ60" s="144">
        <v>11</v>
      </c>
      <c r="AR60" s="145" t="s">
        <v>60</v>
      </c>
      <c r="AS60" s="32">
        <v>13</v>
      </c>
      <c r="AT60" s="32">
        <v>1</v>
      </c>
      <c r="AU60" s="222">
        <f>AS60/(AS60+AT60)</f>
        <v>0.9285714285714286</v>
      </c>
      <c r="AV60" s="32">
        <v>11</v>
      </c>
      <c r="AW60" s="32">
        <v>0</v>
      </c>
      <c r="AX60" s="222">
        <f>AV60/(AV60+AW60)</f>
        <v>1</v>
      </c>
      <c r="AY60" s="32">
        <v>9</v>
      </c>
      <c r="AZ60" s="32">
        <v>0</v>
      </c>
      <c r="BA60" s="222">
        <f>AY60/(AY60+AZ60)</f>
        <v>1</v>
      </c>
      <c r="BB60" s="223">
        <f>AVERAGE(AU60,AX60,BA60)</f>
        <v>0.97619047619047628</v>
      </c>
    </row>
    <row r="61" spans="1:54" x14ac:dyDescent="0.25">
      <c r="A61" s="144">
        <v>26</v>
      </c>
      <c r="B61" s="145" t="s">
        <v>60</v>
      </c>
      <c r="C61" s="32">
        <v>13</v>
      </c>
      <c r="D61" s="32">
        <v>1</v>
      </c>
      <c r="E61" s="222">
        <f>C61/(C61+D61)</f>
        <v>0.9285714285714286</v>
      </c>
      <c r="F61" s="32">
        <v>11</v>
      </c>
      <c r="G61" s="32">
        <v>1</v>
      </c>
      <c r="H61" s="222">
        <f>F61/(F61+G61)</f>
        <v>0.91666666666666663</v>
      </c>
      <c r="I61" s="32">
        <v>9</v>
      </c>
      <c r="J61" s="32">
        <v>0</v>
      </c>
      <c r="K61" s="222">
        <f>I61/(I61+J61)</f>
        <v>1</v>
      </c>
      <c r="L61" s="223">
        <f>AVERAGE(E61,H61,K61)</f>
        <v>0.94841269841269848</v>
      </c>
      <c r="M61" s="213">
        <v>12</v>
      </c>
      <c r="N61" s="213" t="e">
        <f>RANK(L61,$BE$51:$BE$65,0)</f>
        <v>#N/A</v>
      </c>
      <c r="O61" s="213">
        <v>3</v>
      </c>
      <c r="AL61" s="213">
        <v>0.74410774410774405</v>
      </c>
      <c r="AN61" s="145" t="s">
        <v>60</v>
      </c>
      <c r="AO61" s="2">
        <v>1</v>
      </c>
      <c r="AQ61" s="144">
        <v>12</v>
      </c>
      <c r="AR61" s="145" t="s">
        <v>101</v>
      </c>
      <c r="AS61" s="32">
        <v>9</v>
      </c>
      <c r="AT61" s="32">
        <v>3</v>
      </c>
      <c r="AU61" s="222">
        <f>AS61/(AS61+AT61)</f>
        <v>0.75</v>
      </c>
      <c r="AV61" s="32">
        <v>10</v>
      </c>
      <c r="AW61" s="32">
        <v>2</v>
      </c>
      <c r="AX61" s="222">
        <f>AV61/(AV61+AW61)</f>
        <v>0.83333333333333337</v>
      </c>
      <c r="AY61" s="32">
        <v>9</v>
      </c>
      <c r="AZ61" s="32">
        <v>2</v>
      </c>
      <c r="BA61" s="222">
        <f>AY61/(AY61+AZ61)</f>
        <v>0.81818181818181823</v>
      </c>
      <c r="BB61" s="223">
        <f>AVERAGE(AU61,AX61,BA61)</f>
        <v>0.80050505050505061</v>
      </c>
    </row>
    <row r="62" spans="1:54" x14ac:dyDescent="0.25">
      <c r="A62" s="144">
        <v>27</v>
      </c>
      <c r="B62" s="145" t="s">
        <v>101</v>
      </c>
      <c r="C62" s="32">
        <v>9</v>
      </c>
      <c r="D62" s="32">
        <v>3</v>
      </c>
      <c r="E62" s="222">
        <f>C62/(C62+D62)</f>
        <v>0.75</v>
      </c>
      <c r="F62" s="32">
        <v>10</v>
      </c>
      <c r="G62" s="32">
        <v>2</v>
      </c>
      <c r="H62" s="222">
        <f>F62/(F62+G62)</f>
        <v>0.83333333333333337</v>
      </c>
      <c r="I62" s="32">
        <v>9</v>
      </c>
      <c r="J62" s="32">
        <v>2</v>
      </c>
      <c r="K62" s="222">
        <f>I62/(I62+J62)</f>
        <v>0.81818181818181823</v>
      </c>
      <c r="L62" s="223">
        <f>AVERAGE(E62,H62,K62)</f>
        <v>0.80050505050505061</v>
      </c>
      <c r="M62" s="213">
        <v>11</v>
      </c>
      <c r="N62" s="213" t="e">
        <f>RANK(L62,$BE$51:$BE$65,0)</f>
        <v>#N/A</v>
      </c>
      <c r="O62" s="213">
        <v>3</v>
      </c>
      <c r="AL62" s="213">
        <v>0.66767676767676765</v>
      </c>
      <c r="AN62" s="145" t="s">
        <v>101</v>
      </c>
      <c r="AO62" s="2">
        <v>2</v>
      </c>
      <c r="AQ62" s="144">
        <v>13</v>
      </c>
      <c r="AR62" s="145" t="s">
        <v>93</v>
      </c>
      <c r="AS62" s="32">
        <v>10</v>
      </c>
      <c r="AT62" s="32">
        <v>1</v>
      </c>
      <c r="AU62" s="222">
        <f>AS62/(AS62+AT62)</f>
        <v>0.90909090909090906</v>
      </c>
      <c r="AV62" s="32">
        <v>9</v>
      </c>
      <c r="AW62" s="32">
        <v>2</v>
      </c>
      <c r="AX62" s="222">
        <f>AV62/(AV62+AW62)</f>
        <v>0.81818181818181823</v>
      </c>
      <c r="AY62" s="32">
        <v>9</v>
      </c>
      <c r="AZ62" s="32">
        <v>1</v>
      </c>
      <c r="BA62" s="222">
        <f>AY62/(AY62+AZ62)</f>
        <v>0.9</v>
      </c>
      <c r="BB62" s="223">
        <f>AVERAGE(AU62,AX62,BA62)</f>
        <v>0.87575757575757585</v>
      </c>
    </row>
    <row r="63" spans="1:54" x14ac:dyDescent="0.25">
      <c r="A63" s="144">
        <v>28</v>
      </c>
      <c r="B63" s="145" t="s">
        <v>93</v>
      </c>
      <c r="C63" s="32">
        <v>10</v>
      </c>
      <c r="D63" s="32">
        <v>3</v>
      </c>
      <c r="E63" s="222">
        <f>C63/(C63+D63)</f>
        <v>0.76923076923076927</v>
      </c>
      <c r="F63" s="32">
        <v>9</v>
      </c>
      <c r="G63" s="32">
        <v>3</v>
      </c>
      <c r="H63" s="222">
        <f>F63/(F63+G63)</f>
        <v>0.75</v>
      </c>
      <c r="I63" s="32">
        <v>9</v>
      </c>
      <c r="J63" s="32">
        <v>2</v>
      </c>
      <c r="K63" s="222">
        <f>I63/(I63+J63)</f>
        <v>0.81818181818181823</v>
      </c>
      <c r="L63" s="223">
        <f>AVERAGE(E63,H63,K63)</f>
        <v>0.77913752913752921</v>
      </c>
      <c r="M63" s="213">
        <v>2</v>
      </c>
      <c r="N63" s="213" t="e">
        <f>RANK(BB52,$BE$51:$BE$65,0)</f>
        <v>#N/A</v>
      </c>
      <c r="O63" s="213">
        <v>1</v>
      </c>
      <c r="AL63" s="213">
        <v>0.65058275058275061</v>
      </c>
      <c r="AN63" s="145" t="s">
        <v>93</v>
      </c>
      <c r="AO63" s="2">
        <v>1</v>
      </c>
      <c r="AQ63" s="144">
        <v>14</v>
      </c>
      <c r="AR63" s="145" t="s">
        <v>104</v>
      </c>
      <c r="AS63" s="32">
        <v>11</v>
      </c>
      <c r="AT63" s="32">
        <v>1</v>
      </c>
      <c r="AU63" s="222">
        <f>AS63/(AS63+AT63)</f>
        <v>0.91666666666666663</v>
      </c>
      <c r="AV63" s="32">
        <v>11</v>
      </c>
      <c r="AW63" s="32">
        <v>1</v>
      </c>
      <c r="AX63" s="222">
        <f>AV63/(AV63+AW63)</f>
        <v>0.91666666666666663</v>
      </c>
      <c r="AY63" s="32">
        <v>8</v>
      </c>
      <c r="AZ63" s="32">
        <v>0</v>
      </c>
      <c r="BA63" s="222">
        <f>AY63/(AY63+AZ63)</f>
        <v>1</v>
      </c>
      <c r="BB63" s="223">
        <f>AVERAGE(AU63,AX63,BA63)</f>
        <v>0.94444444444444431</v>
      </c>
    </row>
    <row r="64" spans="1:54" x14ac:dyDescent="0.25">
      <c r="A64" s="144">
        <v>29</v>
      </c>
      <c r="B64" s="207" t="s">
        <v>89</v>
      </c>
      <c r="C64" s="32">
        <v>11</v>
      </c>
      <c r="D64" s="32">
        <v>1</v>
      </c>
      <c r="E64" s="222">
        <f>C64/(C64+D64)</f>
        <v>0.91666666666666663</v>
      </c>
      <c r="F64" s="32">
        <v>9</v>
      </c>
      <c r="G64" s="32">
        <v>2</v>
      </c>
      <c r="H64" s="222">
        <f>F64/(F64+G64)</f>
        <v>0.81818181818181823</v>
      </c>
      <c r="I64" s="32">
        <v>9</v>
      </c>
      <c r="J64" s="32">
        <v>0</v>
      </c>
      <c r="K64" s="222">
        <f>I64/(I64+J64)</f>
        <v>1</v>
      </c>
      <c r="L64" s="223">
        <f>AVERAGE(E64,H64,K64)</f>
        <v>0.91161616161616166</v>
      </c>
      <c r="M64" s="213">
        <v>4</v>
      </c>
      <c r="N64" s="213" t="e">
        <f>RANK(BB62,$BE$51:$BE$65,0)</f>
        <v>#N/A</v>
      </c>
      <c r="O64" s="213">
        <v>1</v>
      </c>
      <c r="AL64" s="213">
        <v>0.64545454545454539</v>
      </c>
      <c r="AN64" s="207" t="s">
        <v>89</v>
      </c>
      <c r="AO64" s="2">
        <v>1</v>
      </c>
      <c r="AQ64" s="144">
        <v>15</v>
      </c>
      <c r="AR64" s="145" t="s">
        <v>102</v>
      </c>
      <c r="AS64" s="32">
        <v>11</v>
      </c>
      <c r="AT64" s="32">
        <v>2</v>
      </c>
      <c r="AU64" s="222">
        <f>AS64/(AS64+AT64)</f>
        <v>0.84615384615384615</v>
      </c>
      <c r="AV64" s="32">
        <v>9</v>
      </c>
      <c r="AW64" s="32">
        <v>3</v>
      </c>
      <c r="AX64" s="222">
        <f>AV64/(AV64+AW64)</f>
        <v>0.75</v>
      </c>
      <c r="AY64" s="32">
        <v>8</v>
      </c>
      <c r="AZ64" s="32">
        <v>2</v>
      </c>
      <c r="BA64" s="222">
        <f>AY64/(AY64+AZ64)</f>
        <v>0.8</v>
      </c>
      <c r="BB64" s="223">
        <f>AVERAGE(AU64,AX64,BA64)</f>
        <v>0.79871794871794888</v>
      </c>
    </row>
    <row r="65" spans="1:54" x14ac:dyDescent="0.25">
      <c r="A65" s="144">
        <v>30</v>
      </c>
      <c r="B65" s="145" t="s">
        <v>102</v>
      </c>
      <c r="C65" s="32">
        <v>9</v>
      </c>
      <c r="D65" s="32">
        <v>3</v>
      </c>
      <c r="E65" s="222">
        <f>C65/(C65+D65)</f>
        <v>0.75</v>
      </c>
      <c r="F65" s="32">
        <v>8</v>
      </c>
      <c r="G65" s="32">
        <v>3</v>
      </c>
      <c r="H65" s="222">
        <f>F65/(F65+G65)</f>
        <v>0.72727272727272729</v>
      </c>
      <c r="I65" s="32">
        <v>7</v>
      </c>
      <c r="J65" s="32">
        <v>3</v>
      </c>
      <c r="K65" s="222">
        <f>I65/(I65+J65)</f>
        <v>0.7</v>
      </c>
      <c r="L65" s="223">
        <f>AVERAGE(E65,H65,K65)</f>
        <v>0.72575757575757571</v>
      </c>
      <c r="M65" s="213">
        <v>9</v>
      </c>
      <c r="N65" s="213" t="e">
        <f>RANK(BB64,$BE$51:$BE$65,0)</f>
        <v>#N/A</v>
      </c>
      <c r="O65" s="213">
        <v>2</v>
      </c>
      <c r="AL65" s="213">
        <v>0.62424242424242415</v>
      </c>
      <c r="AN65" s="145" t="s">
        <v>102</v>
      </c>
      <c r="AO65" s="2">
        <v>2</v>
      </c>
    </row>
    <row r="67" spans="1:54" x14ac:dyDescent="0.25">
      <c r="A67" s="362" t="s">
        <v>117</v>
      </c>
      <c r="AQ67" s="381" t="s">
        <v>117</v>
      </c>
      <c r="AR67" s="381"/>
    </row>
    <row r="68" spans="1:54" x14ac:dyDescent="0.25">
      <c r="A68" s="382" t="s">
        <v>23</v>
      </c>
      <c r="B68" s="382" t="s">
        <v>63</v>
      </c>
      <c r="C68" s="382" t="s">
        <v>118</v>
      </c>
      <c r="D68" s="382"/>
      <c r="E68" s="382"/>
      <c r="F68" s="382" t="s">
        <v>119</v>
      </c>
      <c r="G68" s="382"/>
      <c r="H68" s="382"/>
      <c r="I68" s="382" t="s">
        <v>120</v>
      </c>
      <c r="J68" s="382"/>
      <c r="K68" s="382"/>
      <c r="L68" s="388" t="s">
        <v>122</v>
      </c>
      <c r="R68" s="217"/>
      <c r="S68" s="217"/>
      <c r="AQ68" s="382" t="s">
        <v>23</v>
      </c>
      <c r="AR68" s="382" t="s">
        <v>63</v>
      </c>
      <c r="AS68" s="382" t="s">
        <v>118</v>
      </c>
      <c r="AT68" s="382"/>
      <c r="AU68" s="382"/>
      <c r="AV68" s="382" t="s">
        <v>119</v>
      </c>
      <c r="AW68" s="382"/>
      <c r="AX68" s="382"/>
      <c r="AY68" s="382" t="s">
        <v>120</v>
      </c>
      <c r="AZ68" s="382"/>
      <c r="BA68" s="382"/>
      <c r="BB68" s="388" t="s">
        <v>122</v>
      </c>
    </row>
    <row r="69" spans="1:54" x14ac:dyDescent="0.25">
      <c r="A69" s="382"/>
      <c r="B69" s="382"/>
      <c r="C69" s="32" t="s">
        <v>130</v>
      </c>
      <c r="D69" s="32" t="s">
        <v>131</v>
      </c>
      <c r="E69" s="222" t="s">
        <v>132</v>
      </c>
      <c r="F69" s="32" t="s">
        <v>133</v>
      </c>
      <c r="G69" s="32" t="s">
        <v>134</v>
      </c>
      <c r="H69" s="222" t="s">
        <v>135</v>
      </c>
      <c r="I69" s="32" t="s">
        <v>130</v>
      </c>
      <c r="J69" s="32" t="s">
        <v>131</v>
      </c>
      <c r="K69" s="222" t="s">
        <v>136</v>
      </c>
      <c r="L69" s="388"/>
      <c r="R69" s="217"/>
      <c r="S69" s="217"/>
      <c r="AN69" s="142" t="s">
        <v>63</v>
      </c>
      <c r="AQ69" s="382"/>
      <c r="AR69" s="382"/>
      <c r="AS69" s="32" t="s">
        <v>130</v>
      </c>
      <c r="AT69" s="32" t="s">
        <v>131</v>
      </c>
      <c r="AU69" s="222" t="s">
        <v>132</v>
      </c>
      <c r="AV69" s="32" t="s">
        <v>133</v>
      </c>
      <c r="AW69" s="32" t="s">
        <v>134</v>
      </c>
      <c r="AX69" s="222" t="s">
        <v>135</v>
      </c>
      <c r="AY69" s="32" t="s">
        <v>130</v>
      </c>
      <c r="AZ69" s="32" t="s">
        <v>131</v>
      </c>
      <c r="BA69" s="222" t="s">
        <v>136</v>
      </c>
      <c r="BB69" s="388"/>
    </row>
    <row r="70" spans="1:54" x14ac:dyDescent="0.25">
      <c r="A70" s="144">
        <v>16</v>
      </c>
      <c r="B70" s="145" t="s">
        <v>91</v>
      </c>
      <c r="C70" s="32">
        <v>5</v>
      </c>
      <c r="D70" s="32">
        <v>4</v>
      </c>
      <c r="E70" s="222">
        <f t="shared" ref="E70:E84" si="77">C70/(C70+D70)</f>
        <v>0.55555555555555558</v>
      </c>
      <c r="F70" s="32">
        <v>4</v>
      </c>
      <c r="G70" s="32">
        <v>5</v>
      </c>
      <c r="H70" s="222">
        <f t="shared" ref="H70:H84" si="78">F70/(F70+G70)</f>
        <v>0.44444444444444442</v>
      </c>
      <c r="I70" s="32">
        <v>5</v>
      </c>
      <c r="J70" s="32">
        <v>5</v>
      </c>
      <c r="K70" s="222">
        <f t="shared" ref="K70:K84" si="79">I70/(I70+J70)</f>
        <v>0.5</v>
      </c>
      <c r="L70" s="223">
        <f t="shared" ref="L70:L84" si="80">AVERAGE(E70,H70,K70)</f>
        <v>0.5</v>
      </c>
      <c r="M70" s="213">
        <v>6</v>
      </c>
      <c r="N70" s="213" t="e">
        <f t="shared" ref="N70:N84" si="81">RANK(L70,$BU$51:$BU$65,0)</f>
        <v>#N/A</v>
      </c>
      <c r="O70" s="213">
        <v>2</v>
      </c>
      <c r="P70" s="226">
        <f>AVERAGE(BB53,L70)</f>
        <v>0.65858585858585861</v>
      </c>
      <c r="Q70" s="226">
        <f>SUM(P70:P84)</f>
        <v>11.651571576571577</v>
      </c>
      <c r="R70" s="225" t="e">
        <f>#REF!</f>
        <v>#REF!</v>
      </c>
      <c r="S70" s="225">
        <f t="shared" ref="S70:S84" si="82">P70</f>
        <v>0.65858585858585861</v>
      </c>
      <c r="T70" s="226" t="e">
        <f t="shared" ref="T70:T84" si="83">S70-R70</f>
        <v>#REF!</v>
      </c>
      <c r="U70" s="226">
        <v>2</v>
      </c>
      <c r="V70" s="213">
        <v>6</v>
      </c>
      <c r="W70" s="213" t="e">
        <f t="shared" ref="W70:W84" si="84">RANK(S70,$CB$51:$CB$65,0)</f>
        <v>#N/A</v>
      </c>
      <c r="X70" s="226" t="e">
        <f>SUM(T70:T84)</f>
        <v>#REF!</v>
      </c>
      <c r="Y70" s="213" t="e">
        <f t="shared" ref="Y70:Y84" si="85">RANK(T70,$CC$51:$CC$65,0)</f>
        <v>#REF!</v>
      </c>
      <c r="AL70" s="213">
        <v>0.95054945054945061</v>
      </c>
      <c r="AN70" s="145" t="s">
        <v>91</v>
      </c>
      <c r="AO70" s="2">
        <v>3</v>
      </c>
      <c r="AQ70" s="144">
        <v>1</v>
      </c>
      <c r="AR70" s="145" t="s">
        <v>91</v>
      </c>
      <c r="AS70" s="32">
        <v>8</v>
      </c>
      <c r="AT70" s="32">
        <v>4</v>
      </c>
      <c r="AU70" s="222">
        <f t="shared" ref="AU70:AU84" si="86">AS70/(AS70+AT70)</f>
        <v>0.66666666666666663</v>
      </c>
      <c r="AV70" s="32">
        <v>8</v>
      </c>
      <c r="AW70" s="32">
        <v>5</v>
      </c>
      <c r="AX70" s="222">
        <f t="shared" ref="AX70:AX84" si="87">AV70/(AV70+AW70)</f>
        <v>0.61538461538461542</v>
      </c>
      <c r="AY70" s="32">
        <v>7</v>
      </c>
      <c r="AZ70" s="32">
        <v>4</v>
      </c>
      <c r="BA70" s="222">
        <f t="shared" ref="BA70:BA84" si="88">AY70/(AY70+AZ70)</f>
        <v>0.63636363636363635</v>
      </c>
      <c r="BB70" s="223">
        <f t="shared" ref="BB70:BB84" si="89">AVERAGE(AU70,AX70,BA70)</f>
        <v>0.63947163947163943</v>
      </c>
    </row>
    <row r="71" spans="1:54" x14ac:dyDescent="0.25">
      <c r="A71" s="144">
        <v>17</v>
      </c>
      <c r="B71" s="145" t="s">
        <v>92</v>
      </c>
      <c r="C71" s="32">
        <v>5</v>
      </c>
      <c r="D71" s="32">
        <v>5</v>
      </c>
      <c r="E71" s="222">
        <f t="shared" si="77"/>
        <v>0.5</v>
      </c>
      <c r="F71" s="32">
        <v>5</v>
      </c>
      <c r="G71" s="32">
        <v>4</v>
      </c>
      <c r="H71" s="222">
        <f t="shared" si="78"/>
        <v>0.55555555555555558</v>
      </c>
      <c r="I71" s="32">
        <v>6</v>
      </c>
      <c r="J71" s="32">
        <v>5</v>
      </c>
      <c r="K71" s="222">
        <f t="shared" si="79"/>
        <v>0.54545454545454541</v>
      </c>
      <c r="L71" s="223">
        <f t="shared" si="80"/>
        <v>0.53367003367003363</v>
      </c>
      <c r="M71" s="213">
        <v>6</v>
      </c>
      <c r="N71" s="213" t="e">
        <f t="shared" si="81"/>
        <v>#N/A</v>
      </c>
      <c r="O71" s="213">
        <v>2</v>
      </c>
      <c r="P71" s="226">
        <f>AVERAGE(BB61,L71)</f>
        <v>0.66708754208754217</v>
      </c>
      <c r="Q71" s="213">
        <f>STDEV(P70:P84)</f>
        <v>0.1160064956423781</v>
      </c>
      <c r="R71" s="225" t="e">
        <f>#REF!</f>
        <v>#REF!</v>
      </c>
      <c r="S71" s="225">
        <f t="shared" si="82"/>
        <v>0.66708754208754217</v>
      </c>
      <c r="T71" s="226" t="e">
        <f t="shared" si="83"/>
        <v>#REF!</v>
      </c>
      <c r="U71" s="226">
        <v>2</v>
      </c>
      <c r="V71" s="213">
        <v>6</v>
      </c>
      <c r="W71" s="213" t="e">
        <f t="shared" si="84"/>
        <v>#N/A</v>
      </c>
      <c r="Y71" s="213" t="e">
        <f t="shared" si="85"/>
        <v>#REF!</v>
      </c>
      <c r="AL71" s="213">
        <v>0.93888888888888877</v>
      </c>
      <c r="AN71" s="145" t="s">
        <v>92</v>
      </c>
      <c r="AO71" s="2">
        <v>3</v>
      </c>
      <c r="AQ71" s="144">
        <v>2</v>
      </c>
      <c r="AR71" s="145" t="s">
        <v>92</v>
      </c>
      <c r="AS71" s="32">
        <v>7</v>
      </c>
      <c r="AT71" s="32">
        <v>5</v>
      </c>
      <c r="AU71" s="222">
        <f t="shared" si="86"/>
        <v>0.58333333333333337</v>
      </c>
      <c r="AV71" s="32">
        <v>6</v>
      </c>
      <c r="AW71" s="32">
        <v>4</v>
      </c>
      <c r="AX71" s="222">
        <f t="shared" si="87"/>
        <v>0.6</v>
      </c>
      <c r="AY71" s="32">
        <v>6</v>
      </c>
      <c r="AZ71" s="32">
        <v>3</v>
      </c>
      <c r="BA71" s="222">
        <f t="shared" si="88"/>
        <v>0.66666666666666663</v>
      </c>
      <c r="BB71" s="223">
        <f t="shared" si="89"/>
        <v>0.6166666666666667</v>
      </c>
    </row>
    <row r="72" spans="1:54" x14ac:dyDescent="0.25">
      <c r="A72" s="144">
        <v>18</v>
      </c>
      <c r="B72" s="145" t="s">
        <v>94</v>
      </c>
      <c r="C72" s="32">
        <v>10</v>
      </c>
      <c r="D72" s="32">
        <v>2</v>
      </c>
      <c r="E72" s="222">
        <f t="shared" si="77"/>
        <v>0.83333333333333337</v>
      </c>
      <c r="F72" s="32">
        <v>9</v>
      </c>
      <c r="G72" s="32">
        <v>2</v>
      </c>
      <c r="H72" s="222">
        <f t="shared" si="78"/>
        <v>0.81818181818181823</v>
      </c>
      <c r="I72" s="32">
        <v>9</v>
      </c>
      <c r="J72" s="32">
        <v>1</v>
      </c>
      <c r="K72" s="222">
        <f t="shared" si="79"/>
        <v>0.9</v>
      </c>
      <c r="L72" s="223">
        <f t="shared" si="80"/>
        <v>0.85050505050505054</v>
      </c>
      <c r="M72" s="213">
        <v>8</v>
      </c>
      <c r="N72" s="213" t="e">
        <f t="shared" si="81"/>
        <v>#N/A</v>
      </c>
      <c r="O72" s="213">
        <v>2</v>
      </c>
      <c r="P72" s="226">
        <f>AVERAGE(BB57,L72)</f>
        <v>0.82525252525252535</v>
      </c>
      <c r="Q72" s="226">
        <f>MAX(P70:P84)</f>
        <v>0.93096255596255606</v>
      </c>
      <c r="R72" s="225" t="e">
        <f>#REF!</f>
        <v>#REF!</v>
      </c>
      <c r="S72" s="225">
        <f t="shared" si="82"/>
        <v>0.82525252525252535</v>
      </c>
      <c r="T72" s="226" t="e">
        <f t="shared" si="83"/>
        <v>#REF!</v>
      </c>
      <c r="U72" s="226">
        <v>2</v>
      </c>
      <c r="V72" s="213">
        <v>8</v>
      </c>
      <c r="W72" s="213" t="e">
        <f t="shared" si="84"/>
        <v>#N/A</v>
      </c>
      <c r="X72" s="226" t="e">
        <f>X70-X27</f>
        <v>#REF!</v>
      </c>
      <c r="Y72" s="213" t="e">
        <f t="shared" si="85"/>
        <v>#REF!</v>
      </c>
      <c r="AL72" s="213">
        <v>0.91324786324786322</v>
      </c>
      <c r="AN72" s="145" t="s">
        <v>94</v>
      </c>
      <c r="AO72" s="2">
        <v>1</v>
      </c>
      <c r="AQ72" s="144">
        <v>3</v>
      </c>
      <c r="AR72" s="145" t="s">
        <v>94</v>
      </c>
      <c r="AS72" s="32">
        <v>12</v>
      </c>
      <c r="AT72" s="32">
        <v>1</v>
      </c>
      <c r="AU72" s="222">
        <f t="shared" si="86"/>
        <v>0.92307692307692313</v>
      </c>
      <c r="AV72" s="32">
        <v>11</v>
      </c>
      <c r="AW72" s="32">
        <v>1</v>
      </c>
      <c r="AX72" s="222">
        <f t="shared" si="87"/>
        <v>0.91666666666666663</v>
      </c>
      <c r="AY72" s="32">
        <v>9</v>
      </c>
      <c r="AZ72" s="32">
        <v>1</v>
      </c>
      <c r="BA72" s="222">
        <f t="shared" si="88"/>
        <v>0.9</v>
      </c>
      <c r="BB72" s="223">
        <f t="shared" si="89"/>
        <v>0.91324786324786322</v>
      </c>
    </row>
    <row r="73" spans="1:54" x14ac:dyDescent="0.25">
      <c r="A73" s="144">
        <v>19</v>
      </c>
      <c r="B73" s="145" t="s">
        <v>95</v>
      </c>
      <c r="C73" s="32">
        <v>9</v>
      </c>
      <c r="D73" s="32">
        <v>2</v>
      </c>
      <c r="E73" s="222">
        <f t="shared" si="77"/>
        <v>0.81818181818181823</v>
      </c>
      <c r="F73" s="32">
        <v>8</v>
      </c>
      <c r="G73" s="32">
        <v>1</v>
      </c>
      <c r="H73" s="222">
        <f t="shared" si="78"/>
        <v>0.88888888888888884</v>
      </c>
      <c r="I73" s="32">
        <v>9</v>
      </c>
      <c r="J73" s="32">
        <v>2</v>
      </c>
      <c r="K73" s="222">
        <f t="shared" si="79"/>
        <v>0.81818181818181823</v>
      </c>
      <c r="L73" s="223">
        <f t="shared" si="80"/>
        <v>0.84175084175084181</v>
      </c>
      <c r="M73" s="213">
        <v>3</v>
      </c>
      <c r="N73" s="213" t="e">
        <f t="shared" si="81"/>
        <v>#N/A</v>
      </c>
      <c r="O73" s="213">
        <v>1</v>
      </c>
      <c r="P73" s="226">
        <f>AVERAGE(BB63,L73)</f>
        <v>0.89309764309764306</v>
      </c>
      <c r="Q73" s="226">
        <f>MIN(P70:P84)</f>
        <v>0.57331649831649822</v>
      </c>
      <c r="R73" s="225" t="e">
        <f>#REF!</f>
        <v>#REF!</v>
      </c>
      <c r="S73" s="225">
        <f t="shared" si="82"/>
        <v>0.89309764309764306</v>
      </c>
      <c r="T73" s="226" t="e">
        <f t="shared" si="83"/>
        <v>#REF!</v>
      </c>
      <c r="U73" s="226">
        <v>1</v>
      </c>
      <c r="V73" s="213">
        <v>3</v>
      </c>
      <c r="W73" s="213" t="e">
        <f t="shared" si="84"/>
        <v>#N/A</v>
      </c>
      <c r="Y73" s="213" t="e">
        <f t="shared" si="85"/>
        <v>#REF!</v>
      </c>
      <c r="AL73" s="213">
        <v>0.90555555555555556</v>
      </c>
      <c r="AN73" s="145" t="s">
        <v>95</v>
      </c>
      <c r="AO73" s="2">
        <v>2</v>
      </c>
      <c r="AQ73" s="144">
        <v>4</v>
      </c>
      <c r="AR73" s="145" t="s">
        <v>95</v>
      </c>
      <c r="AS73" s="32">
        <v>9</v>
      </c>
      <c r="AT73" s="32">
        <v>2</v>
      </c>
      <c r="AU73" s="222">
        <f t="shared" si="86"/>
        <v>0.81818181818181823</v>
      </c>
      <c r="AV73" s="32">
        <v>8</v>
      </c>
      <c r="AW73" s="32">
        <v>1</v>
      </c>
      <c r="AX73" s="222">
        <f t="shared" si="87"/>
        <v>0.88888888888888884</v>
      </c>
      <c r="AY73" s="32">
        <v>9</v>
      </c>
      <c r="AZ73" s="32">
        <v>2</v>
      </c>
      <c r="BA73" s="222">
        <f t="shared" si="88"/>
        <v>0.81818181818181823</v>
      </c>
      <c r="BB73" s="223">
        <f t="shared" si="89"/>
        <v>0.84175084175084181</v>
      </c>
    </row>
    <row r="74" spans="1:54" x14ac:dyDescent="0.25">
      <c r="A74" s="144">
        <v>20</v>
      </c>
      <c r="B74" s="145" t="s">
        <v>97</v>
      </c>
      <c r="C74" s="32">
        <v>9</v>
      </c>
      <c r="D74" s="32">
        <v>3</v>
      </c>
      <c r="E74" s="222">
        <f t="shared" si="77"/>
        <v>0.75</v>
      </c>
      <c r="F74" s="32">
        <v>9</v>
      </c>
      <c r="G74" s="32">
        <v>3</v>
      </c>
      <c r="H74" s="222">
        <f t="shared" si="78"/>
        <v>0.75</v>
      </c>
      <c r="I74" s="32">
        <v>9</v>
      </c>
      <c r="J74" s="32">
        <v>3</v>
      </c>
      <c r="K74" s="222">
        <f t="shared" si="79"/>
        <v>0.75</v>
      </c>
      <c r="L74" s="223">
        <f t="shared" si="80"/>
        <v>0.75</v>
      </c>
      <c r="M74" s="213">
        <v>1</v>
      </c>
      <c r="N74" s="213" t="e">
        <f t="shared" si="81"/>
        <v>#N/A</v>
      </c>
      <c r="O74" s="213">
        <v>1</v>
      </c>
      <c r="P74" s="226">
        <f>AVERAGE(BB60,L74)</f>
        <v>0.86309523809523814</v>
      </c>
      <c r="R74" s="225" t="e">
        <f>#REF!</f>
        <v>#REF!</v>
      </c>
      <c r="S74" s="225">
        <f t="shared" si="82"/>
        <v>0.86309523809523814</v>
      </c>
      <c r="T74" s="226" t="e">
        <f t="shared" si="83"/>
        <v>#REF!</v>
      </c>
      <c r="U74" s="226">
        <v>1</v>
      </c>
      <c r="V74" s="213">
        <v>1</v>
      </c>
      <c r="W74" s="213" t="e">
        <f t="shared" si="84"/>
        <v>#N/A</v>
      </c>
      <c r="Y74" s="213" t="e">
        <f t="shared" si="85"/>
        <v>#REF!</v>
      </c>
      <c r="AL74" s="213">
        <v>0.84680134680134689</v>
      </c>
      <c r="AN74" s="145" t="s">
        <v>97</v>
      </c>
      <c r="AO74" s="2">
        <v>2</v>
      </c>
      <c r="AQ74" s="144">
        <v>5</v>
      </c>
      <c r="AR74" s="145" t="s">
        <v>97</v>
      </c>
      <c r="AS74" s="32">
        <v>9</v>
      </c>
      <c r="AT74" s="32">
        <v>2</v>
      </c>
      <c r="AU74" s="222">
        <f t="shared" si="86"/>
        <v>0.81818181818181823</v>
      </c>
      <c r="AV74" s="32">
        <v>9</v>
      </c>
      <c r="AW74" s="32">
        <v>3</v>
      </c>
      <c r="AX74" s="222">
        <f t="shared" si="87"/>
        <v>0.75</v>
      </c>
      <c r="AY74" s="32">
        <v>9</v>
      </c>
      <c r="AZ74" s="32">
        <v>2</v>
      </c>
      <c r="BA74" s="222">
        <f t="shared" si="88"/>
        <v>0.81818181818181823</v>
      </c>
      <c r="BB74" s="223">
        <f t="shared" si="89"/>
        <v>0.79545454545454553</v>
      </c>
    </row>
    <row r="75" spans="1:54" x14ac:dyDescent="0.25">
      <c r="A75" s="144">
        <v>21</v>
      </c>
      <c r="B75" s="145" t="s">
        <v>98</v>
      </c>
      <c r="C75" s="32">
        <v>7</v>
      </c>
      <c r="D75" s="32">
        <v>6</v>
      </c>
      <c r="E75" s="222">
        <f t="shared" si="77"/>
        <v>0.53846153846153844</v>
      </c>
      <c r="F75" s="32">
        <v>5</v>
      </c>
      <c r="G75" s="32">
        <v>4</v>
      </c>
      <c r="H75" s="222">
        <f t="shared" si="78"/>
        <v>0.55555555555555558</v>
      </c>
      <c r="I75" s="32">
        <v>7</v>
      </c>
      <c r="J75" s="32">
        <v>5</v>
      </c>
      <c r="K75" s="222">
        <f t="shared" si="79"/>
        <v>0.58333333333333337</v>
      </c>
      <c r="L75" s="223">
        <f t="shared" si="80"/>
        <v>0.55911680911680917</v>
      </c>
      <c r="M75" s="213">
        <v>12</v>
      </c>
      <c r="N75" s="213" t="e">
        <f t="shared" si="81"/>
        <v>#N/A</v>
      </c>
      <c r="O75" s="213">
        <v>3</v>
      </c>
      <c r="P75" s="226">
        <f t="shared" ref="P75:P81" si="90">AVERAGE(L56,L75)</f>
        <v>0.57631766381766381</v>
      </c>
      <c r="R75" s="225" t="e">
        <f>#REF!</f>
        <v>#REF!</v>
      </c>
      <c r="S75" s="225">
        <f t="shared" si="82"/>
        <v>0.57631766381766381</v>
      </c>
      <c r="T75" s="226" t="e">
        <f t="shared" si="83"/>
        <v>#REF!</v>
      </c>
      <c r="U75" s="226">
        <v>3</v>
      </c>
      <c r="V75" s="213">
        <v>12</v>
      </c>
      <c r="W75" s="213" t="e">
        <f t="shared" si="84"/>
        <v>#N/A</v>
      </c>
      <c r="Y75" s="213" t="e">
        <f t="shared" si="85"/>
        <v>#REF!</v>
      </c>
      <c r="AL75" s="213">
        <v>0.84175084175084181</v>
      </c>
      <c r="AN75" s="145" t="s">
        <v>98</v>
      </c>
      <c r="AO75" s="2">
        <v>3</v>
      </c>
      <c r="AQ75" s="144">
        <v>6</v>
      </c>
      <c r="AR75" s="145" t="s">
        <v>98</v>
      </c>
      <c r="AS75" s="32">
        <v>7</v>
      </c>
      <c r="AT75" s="32">
        <v>3</v>
      </c>
      <c r="AU75" s="222">
        <f t="shared" si="86"/>
        <v>0.7</v>
      </c>
      <c r="AV75" s="32">
        <v>8</v>
      </c>
      <c r="AW75" s="32">
        <v>4</v>
      </c>
      <c r="AX75" s="222">
        <f t="shared" si="87"/>
        <v>0.66666666666666663</v>
      </c>
      <c r="AY75" s="32">
        <v>7</v>
      </c>
      <c r="AZ75" s="32">
        <v>3</v>
      </c>
      <c r="BA75" s="222">
        <f t="shared" si="88"/>
        <v>0.7</v>
      </c>
      <c r="BB75" s="223">
        <f t="shared" si="89"/>
        <v>0.68888888888888877</v>
      </c>
    </row>
    <row r="76" spans="1:54" x14ac:dyDescent="0.25">
      <c r="A76" s="144">
        <v>22</v>
      </c>
      <c r="B76" s="145" t="s">
        <v>99</v>
      </c>
      <c r="C76" s="32">
        <v>7</v>
      </c>
      <c r="D76" s="32">
        <v>5</v>
      </c>
      <c r="E76" s="222">
        <f t="shared" si="77"/>
        <v>0.58333333333333337</v>
      </c>
      <c r="F76" s="32">
        <v>5</v>
      </c>
      <c r="G76" s="32">
        <v>4</v>
      </c>
      <c r="H76" s="222">
        <f t="shared" si="78"/>
        <v>0.55555555555555558</v>
      </c>
      <c r="I76" s="32">
        <v>6</v>
      </c>
      <c r="J76" s="32">
        <v>5</v>
      </c>
      <c r="K76" s="222">
        <f t="shared" si="79"/>
        <v>0.54545454545454541</v>
      </c>
      <c r="L76" s="223">
        <f t="shared" si="80"/>
        <v>0.56144781144781142</v>
      </c>
      <c r="M76" s="213">
        <v>14</v>
      </c>
      <c r="N76" s="213" t="e">
        <f t="shared" si="81"/>
        <v>#N/A</v>
      </c>
      <c r="O76" s="213">
        <v>3</v>
      </c>
      <c r="P76" s="226">
        <f t="shared" si="90"/>
        <v>0.57331649831649822</v>
      </c>
      <c r="R76" s="225" t="e">
        <f>#REF!</f>
        <v>#REF!</v>
      </c>
      <c r="S76" s="225">
        <f t="shared" si="82"/>
        <v>0.57331649831649822</v>
      </c>
      <c r="T76" s="226" t="e">
        <f t="shared" si="83"/>
        <v>#REF!</v>
      </c>
      <c r="U76" s="226">
        <v>3</v>
      </c>
      <c r="V76" s="213">
        <v>14</v>
      </c>
      <c r="W76" s="213" t="e">
        <f t="shared" si="84"/>
        <v>#N/A</v>
      </c>
      <c r="Y76" s="213" t="e">
        <f t="shared" si="85"/>
        <v>#REF!</v>
      </c>
      <c r="AL76" s="213">
        <v>0.81717171717171722</v>
      </c>
      <c r="AN76" s="145" t="s">
        <v>99</v>
      </c>
      <c r="AO76" s="2">
        <v>3</v>
      </c>
      <c r="AQ76" s="144">
        <v>7</v>
      </c>
      <c r="AR76" s="145" t="s">
        <v>99</v>
      </c>
      <c r="AS76" s="32">
        <v>8</v>
      </c>
      <c r="AT76" s="32">
        <v>4</v>
      </c>
      <c r="AU76" s="222">
        <f t="shared" si="86"/>
        <v>0.66666666666666663</v>
      </c>
      <c r="AV76" s="32">
        <v>7</v>
      </c>
      <c r="AW76" s="32">
        <v>4</v>
      </c>
      <c r="AX76" s="222">
        <f t="shared" si="87"/>
        <v>0.63636363636363635</v>
      </c>
      <c r="AY76" s="32">
        <v>7</v>
      </c>
      <c r="AZ76" s="32">
        <v>4</v>
      </c>
      <c r="BA76" s="222">
        <f t="shared" si="88"/>
        <v>0.63636363636363635</v>
      </c>
      <c r="BB76" s="223">
        <f t="shared" si="89"/>
        <v>0.64646464646464652</v>
      </c>
    </row>
    <row r="77" spans="1:54" x14ac:dyDescent="0.25">
      <c r="A77" s="144">
        <v>23</v>
      </c>
      <c r="B77" s="145" t="s">
        <v>100</v>
      </c>
      <c r="C77" s="32">
        <v>8</v>
      </c>
      <c r="D77" s="32">
        <v>3</v>
      </c>
      <c r="E77" s="222">
        <f t="shared" si="77"/>
        <v>0.72727272727272729</v>
      </c>
      <c r="F77" s="32">
        <v>7</v>
      </c>
      <c r="G77" s="32">
        <v>4</v>
      </c>
      <c r="H77" s="222">
        <f t="shared" si="78"/>
        <v>0.63636363636363635</v>
      </c>
      <c r="I77" s="32">
        <v>7</v>
      </c>
      <c r="J77" s="32">
        <v>3</v>
      </c>
      <c r="K77" s="222">
        <f t="shared" si="79"/>
        <v>0.7</v>
      </c>
      <c r="L77" s="223">
        <f t="shared" si="80"/>
        <v>0.68787878787878787</v>
      </c>
      <c r="M77" s="213">
        <v>4</v>
      </c>
      <c r="N77" s="213" t="e">
        <f t="shared" si="81"/>
        <v>#N/A</v>
      </c>
      <c r="O77" s="213">
        <v>1</v>
      </c>
      <c r="P77" s="226">
        <f>AVERAGE(BB58,L77)</f>
        <v>0.78434343434343434</v>
      </c>
      <c r="R77" s="225" t="e">
        <f>#REF!</f>
        <v>#REF!</v>
      </c>
      <c r="S77" s="225">
        <f t="shared" si="82"/>
        <v>0.78434343434343434</v>
      </c>
      <c r="T77" s="226" t="e">
        <f t="shared" si="83"/>
        <v>#REF!</v>
      </c>
      <c r="U77" s="226">
        <v>1</v>
      </c>
      <c r="V77" s="213">
        <v>4</v>
      </c>
      <c r="W77" s="213" t="e">
        <f t="shared" si="84"/>
        <v>#N/A</v>
      </c>
      <c r="Y77" s="213" t="e">
        <f t="shared" si="85"/>
        <v>#REF!</v>
      </c>
      <c r="AL77" s="213">
        <v>0.79865319865319861</v>
      </c>
      <c r="AN77" s="145" t="s">
        <v>100</v>
      </c>
      <c r="AO77" s="2">
        <v>2</v>
      </c>
      <c r="AQ77" s="144">
        <v>8</v>
      </c>
      <c r="AR77" s="145" t="s">
        <v>100</v>
      </c>
      <c r="AS77" s="32">
        <v>11</v>
      </c>
      <c r="AT77" s="32">
        <v>2</v>
      </c>
      <c r="AU77" s="222">
        <f t="shared" si="86"/>
        <v>0.84615384615384615</v>
      </c>
      <c r="AV77" s="32">
        <v>9</v>
      </c>
      <c r="AW77" s="32">
        <v>2</v>
      </c>
      <c r="AX77" s="222">
        <f t="shared" si="87"/>
        <v>0.81818181818181823</v>
      </c>
      <c r="AY77" s="32">
        <v>7</v>
      </c>
      <c r="AZ77" s="32">
        <v>3</v>
      </c>
      <c r="BA77" s="222">
        <f t="shared" si="88"/>
        <v>0.7</v>
      </c>
      <c r="BB77" s="223">
        <f t="shared" si="89"/>
        <v>0.78811188811188815</v>
      </c>
    </row>
    <row r="78" spans="1:54" x14ac:dyDescent="0.25">
      <c r="A78" s="144">
        <v>24</v>
      </c>
      <c r="B78" s="145" t="s">
        <v>96</v>
      </c>
      <c r="C78" s="32">
        <v>11</v>
      </c>
      <c r="D78" s="32">
        <v>2</v>
      </c>
      <c r="E78" s="222">
        <f t="shared" si="77"/>
        <v>0.84615384615384615</v>
      </c>
      <c r="F78" s="32">
        <v>9</v>
      </c>
      <c r="G78" s="32">
        <v>1</v>
      </c>
      <c r="H78" s="222">
        <f t="shared" si="78"/>
        <v>0.9</v>
      </c>
      <c r="I78" s="32">
        <v>9</v>
      </c>
      <c r="J78" s="32">
        <v>1</v>
      </c>
      <c r="K78" s="222">
        <f t="shared" si="79"/>
        <v>0.9</v>
      </c>
      <c r="L78" s="223">
        <f t="shared" si="80"/>
        <v>0.88205128205128203</v>
      </c>
      <c r="M78" s="213">
        <v>15</v>
      </c>
      <c r="N78" s="213" t="e">
        <f t="shared" si="81"/>
        <v>#N/A</v>
      </c>
      <c r="O78" s="213">
        <v>3</v>
      </c>
      <c r="P78" s="226">
        <f t="shared" si="90"/>
        <v>0.85264180264180256</v>
      </c>
      <c r="R78" s="225" t="e">
        <f>#REF!</f>
        <v>#REF!</v>
      </c>
      <c r="S78" s="225">
        <f t="shared" si="82"/>
        <v>0.85264180264180256</v>
      </c>
      <c r="T78" s="226" t="e">
        <f t="shared" si="83"/>
        <v>#REF!</v>
      </c>
      <c r="U78" s="226">
        <v>3</v>
      </c>
      <c r="V78" s="213">
        <v>15</v>
      </c>
      <c r="W78" s="213" t="e">
        <f t="shared" si="84"/>
        <v>#N/A</v>
      </c>
      <c r="Y78" s="213" t="e">
        <f t="shared" si="85"/>
        <v>#REF!</v>
      </c>
      <c r="AL78" s="213">
        <v>0.79545454545454553</v>
      </c>
      <c r="AN78" s="145" t="s">
        <v>96</v>
      </c>
      <c r="AO78" s="2">
        <v>1</v>
      </c>
      <c r="AQ78" s="144">
        <v>9</v>
      </c>
      <c r="AR78" s="145" t="s">
        <v>96</v>
      </c>
      <c r="AS78" s="32">
        <v>11</v>
      </c>
      <c r="AT78" s="32">
        <v>1</v>
      </c>
      <c r="AU78" s="222">
        <f t="shared" si="86"/>
        <v>0.91666666666666663</v>
      </c>
      <c r="AV78" s="32">
        <v>10</v>
      </c>
      <c r="AW78" s="32">
        <v>0</v>
      </c>
      <c r="AX78" s="222">
        <f t="shared" si="87"/>
        <v>1</v>
      </c>
      <c r="AY78" s="32">
        <v>9</v>
      </c>
      <c r="AZ78" s="32">
        <v>1</v>
      </c>
      <c r="BA78" s="222">
        <f t="shared" si="88"/>
        <v>0.9</v>
      </c>
      <c r="BB78" s="223">
        <f t="shared" si="89"/>
        <v>0.93888888888888877</v>
      </c>
    </row>
    <row r="79" spans="1:54" x14ac:dyDescent="0.25">
      <c r="A79" s="144">
        <v>25</v>
      </c>
      <c r="B79" s="145" t="s">
        <v>103</v>
      </c>
      <c r="C79" s="32">
        <v>8</v>
      </c>
      <c r="D79" s="32">
        <v>4</v>
      </c>
      <c r="E79" s="222">
        <f t="shared" si="77"/>
        <v>0.66666666666666663</v>
      </c>
      <c r="F79" s="32">
        <v>6</v>
      </c>
      <c r="G79" s="32">
        <v>4</v>
      </c>
      <c r="H79" s="222">
        <f t="shared" si="78"/>
        <v>0.6</v>
      </c>
      <c r="I79" s="32">
        <v>7</v>
      </c>
      <c r="J79" s="32">
        <v>3</v>
      </c>
      <c r="K79" s="222">
        <f t="shared" si="79"/>
        <v>0.7</v>
      </c>
      <c r="L79" s="223">
        <f t="shared" si="80"/>
        <v>0.65555555555555556</v>
      </c>
      <c r="M79" s="213">
        <v>10</v>
      </c>
      <c r="N79" s="213" t="e">
        <f t="shared" si="81"/>
        <v>#N/A</v>
      </c>
      <c r="O79" s="213">
        <v>2</v>
      </c>
      <c r="P79" s="226">
        <f>AVERAGE(BB54,L79)</f>
        <v>0.723015873015873</v>
      </c>
      <c r="R79" s="225" t="e">
        <f>#REF!</f>
        <v>#REF!</v>
      </c>
      <c r="S79" s="225">
        <f t="shared" si="82"/>
        <v>0.723015873015873</v>
      </c>
      <c r="T79" s="226" t="e">
        <f t="shared" si="83"/>
        <v>#REF!</v>
      </c>
      <c r="U79" s="226">
        <v>2</v>
      </c>
      <c r="V79" s="213">
        <v>10</v>
      </c>
      <c r="W79" s="213" t="e">
        <f t="shared" si="84"/>
        <v>#N/A</v>
      </c>
      <c r="Y79" s="213" t="e">
        <f t="shared" si="85"/>
        <v>#REF!</v>
      </c>
      <c r="AL79" s="213">
        <v>0.78811188811188815</v>
      </c>
      <c r="AN79" s="145" t="s">
        <v>103</v>
      </c>
      <c r="AO79" s="2">
        <v>3</v>
      </c>
      <c r="AQ79" s="144">
        <v>10</v>
      </c>
      <c r="AR79" s="145" t="s">
        <v>103</v>
      </c>
      <c r="AS79" s="32">
        <v>7</v>
      </c>
      <c r="AT79" s="32">
        <v>4</v>
      </c>
      <c r="AU79" s="222">
        <f t="shared" si="86"/>
        <v>0.63636363636363635</v>
      </c>
      <c r="AV79" s="32">
        <v>6</v>
      </c>
      <c r="AW79" s="32">
        <v>3</v>
      </c>
      <c r="AX79" s="222">
        <f t="shared" si="87"/>
        <v>0.66666666666666663</v>
      </c>
      <c r="AY79" s="32">
        <v>7</v>
      </c>
      <c r="AZ79" s="32">
        <v>3</v>
      </c>
      <c r="BA79" s="222">
        <f t="shared" si="88"/>
        <v>0.7</v>
      </c>
      <c r="BB79" s="223">
        <f t="shared" si="89"/>
        <v>0.66767676767676765</v>
      </c>
    </row>
    <row r="80" spans="1:54" x14ac:dyDescent="0.25">
      <c r="A80" s="144">
        <v>26</v>
      </c>
      <c r="B80" s="145" t="s">
        <v>60</v>
      </c>
      <c r="C80" s="32">
        <v>13</v>
      </c>
      <c r="D80" s="32">
        <v>1</v>
      </c>
      <c r="E80" s="222">
        <f t="shared" si="77"/>
        <v>0.9285714285714286</v>
      </c>
      <c r="F80" s="32">
        <v>12</v>
      </c>
      <c r="G80" s="32">
        <v>1</v>
      </c>
      <c r="H80" s="222">
        <f t="shared" si="78"/>
        <v>0.92307692307692313</v>
      </c>
      <c r="I80" s="32">
        <v>8</v>
      </c>
      <c r="J80" s="32">
        <v>1</v>
      </c>
      <c r="K80" s="222">
        <f t="shared" si="79"/>
        <v>0.88888888888888884</v>
      </c>
      <c r="L80" s="223">
        <f t="shared" si="80"/>
        <v>0.91351241351241352</v>
      </c>
      <c r="M80" s="213">
        <v>12</v>
      </c>
      <c r="N80" s="213" t="e">
        <f t="shared" si="81"/>
        <v>#N/A</v>
      </c>
      <c r="O80" s="213">
        <v>3</v>
      </c>
      <c r="P80" s="226">
        <f t="shared" si="90"/>
        <v>0.93096255596255606</v>
      </c>
      <c r="R80" s="225" t="e">
        <f>#REF!</f>
        <v>#REF!</v>
      </c>
      <c r="S80" s="225">
        <f t="shared" si="82"/>
        <v>0.93096255596255606</v>
      </c>
      <c r="T80" s="226" t="e">
        <f t="shared" si="83"/>
        <v>#REF!</v>
      </c>
      <c r="U80" s="226">
        <v>3</v>
      </c>
      <c r="V80" s="213">
        <v>12</v>
      </c>
      <c r="W80" s="213" t="e">
        <f t="shared" si="84"/>
        <v>#N/A</v>
      </c>
      <c r="Y80" s="213" t="e">
        <f t="shared" si="85"/>
        <v>#REF!</v>
      </c>
      <c r="AL80" s="213">
        <v>0.68888888888888877</v>
      </c>
      <c r="AN80" s="145" t="s">
        <v>60</v>
      </c>
      <c r="AO80" s="2">
        <v>1</v>
      </c>
      <c r="AQ80" s="144">
        <v>11</v>
      </c>
      <c r="AR80" s="145" t="s">
        <v>60</v>
      </c>
      <c r="AS80" s="32">
        <v>13</v>
      </c>
      <c r="AT80" s="32">
        <v>1</v>
      </c>
      <c r="AU80" s="222">
        <f t="shared" si="86"/>
        <v>0.9285714285714286</v>
      </c>
      <c r="AV80" s="32">
        <v>12</v>
      </c>
      <c r="AW80" s="32">
        <v>1</v>
      </c>
      <c r="AX80" s="222">
        <f t="shared" si="87"/>
        <v>0.92307692307692313</v>
      </c>
      <c r="AY80" s="32">
        <v>9</v>
      </c>
      <c r="AZ80" s="32">
        <v>0</v>
      </c>
      <c r="BA80" s="222">
        <f t="shared" si="88"/>
        <v>1</v>
      </c>
      <c r="BB80" s="223">
        <f t="shared" si="89"/>
        <v>0.95054945054945061</v>
      </c>
    </row>
    <row r="81" spans="1:54" x14ac:dyDescent="0.25">
      <c r="A81" s="144">
        <v>27</v>
      </c>
      <c r="B81" s="145" t="s">
        <v>101</v>
      </c>
      <c r="C81" s="32">
        <v>10</v>
      </c>
      <c r="D81" s="32">
        <v>3</v>
      </c>
      <c r="E81" s="222">
        <f t="shared" si="77"/>
        <v>0.76923076923076927</v>
      </c>
      <c r="F81" s="32">
        <v>9</v>
      </c>
      <c r="G81" s="32">
        <v>2</v>
      </c>
      <c r="H81" s="222">
        <f t="shared" si="78"/>
        <v>0.81818181818181823</v>
      </c>
      <c r="I81" s="32">
        <v>8</v>
      </c>
      <c r="J81" s="32">
        <v>2</v>
      </c>
      <c r="K81" s="222">
        <f t="shared" si="79"/>
        <v>0.8</v>
      </c>
      <c r="L81" s="223">
        <f t="shared" si="80"/>
        <v>0.79580419580419581</v>
      </c>
      <c r="M81" s="213">
        <v>11</v>
      </c>
      <c r="N81" s="213" t="e">
        <f t="shared" si="81"/>
        <v>#N/A</v>
      </c>
      <c r="O81" s="213">
        <v>3</v>
      </c>
      <c r="P81" s="226">
        <f t="shared" si="90"/>
        <v>0.79815462315462327</v>
      </c>
      <c r="R81" s="225" t="e">
        <f>#REF!</f>
        <v>#REF!</v>
      </c>
      <c r="S81" s="225">
        <f t="shared" si="82"/>
        <v>0.79815462315462327</v>
      </c>
      <c r="T81" s="226" t="e">
        <f t="shared" si="83"/>
        <v>#REF!</v>
      </c>
      <c r="U81" s="226">
        <v>3</v>
      </c>
      <c r="V81" s="213">
        <v>11</v>
      </c>
      <c r="W81" s="213" t="e">
        <f t="shared" si="84"/>
        <v>#N/A</v>
      </c>
      <c r="Y81" s="213" t="e">
        <f t="shared" si="85"/>
        <v>#REF!</v>
      </c>
      <c r="AL81" s="213">
        <v>0.66767676767676765</v>
      </c>
      <c r="AN81" s="145" t="s">
        <v>101</v>
      </c>
      <c r="AO81" s="2">
        <v>2</v>
      </c>
      <c r="AQ81" s="144">
        <v>12</v>
      </c>
      <c r="AR81" s="145" t="s">
        <v>101</v>
      </c>
      <c r="AS81" s="32">
        <v>10</v>
      </c>
      <c r="AT81" s="32">
        <v>2</v>
      </c>
      <c r="AU81" s="222">
        <f t="shared" si="86"/>
        <v>0.83333333333333337</v>
      </c>
      <c r="AV81" s="32">
        <v>9</v>
      </c>
      <c r="AW81" s="32">
        <v>2</v>
      </c>
      <c r="AX81" s="222">
        <f t="shared" si="87"/>
        <v>0.81818181818181823</v>
      </c>
      <c r="AY81" s="32">
        <v>8</v>
      </c>
      <c r="AZ81" s="32">
        <v>2</v>
      </c>
      <c r="BA81" s="222">
        <f t="shared" si="88"/>
        <v>0.8</v>
      </c>
      <c r="BB81" s="223">
        <f t="shared" si="89"/>
        <v>0.81717171717171722</v>
      </c>
    </row>
    <row r="82" spans="1:54" x14ac:dyDescent="0.25">
      <c r="A82" s="144">
        <v>28</v>
      </c>
      <c r="B82" s="145" t="s">
        <v>93</v>
      </c>
      <c r="C82" s="32">
        <v>9</v>
      </c>
      <c r="D82" s="32">
        <v>2</v>
      </c>
      <c r="E82" s="222">
        <f t="shared" si="77"/>
        <v>0.81818181818181823</v>
      </c>
      <c r="F82" s="32">
        <v>8</v>
      </c>
      <c r="G82" s="32">
        <v>2</v>
      </c>
      <c r="H82" s="222">
        <f t="shared" si="78"/>
        <v>0.8</v>
      </c>
      <c r="I82" s="32">
        <v>7</v>
      </c>
      <c r="J82" s="32">
        <v>1</v>
      </c>
      <c r="K82" s="222">
        <f t="shared" si="79"/>
        <v>0.875</v>
      </c>
      <c r="L82" s="223">
        <f t="shared" si="80"/>
        <v>0.83106060606060606</v>
      </c>
      <c r="M82" s="213">
        <v>2</v>
      </c>
      <c r="N82" s="213" t="e">
        <f t="shared" si="81"/>
        <v>#N/A</v>
      </c>
      <c r="O82" s="213">
        <v>1</v>
      </c>
      <c r="P82" s="226">
        <f>AVERAGE(BB52,L82)</f>
        <v>0.87890026640026631</v>
      </c>
      <c r="R82" s="225" t="e">
        <f>#REF!</f>
        <v>#REF!</v>
      </c>
      <c r="S82" s="225">
        <f t="shared" si="82"/>
        <v>0.87890026640026631</v>
      </c>
      <c r="T82" s="226" t="e">
        <f t="shared" si="83"/>
        <v>#REF!</v>
      </c>
      <c r="U82" s="226">
        <v>1</v>
      </c>
      <c r="V82" s="213">
        <v>2</v>
      </c>
      <c r="W82" s="213" t="e">
        <f t="shared" si="84"/>
        <v>#N/A</v>
      </c>
      <c r="Y82" s="213" t="e">
        <f t="shared" si="85"/>
        <v>#REF!</v>
      </c>
      <c r="AL82" s="213">
        <v>0.64646464646464652</v>
      </c>
      <c r="AN82" s="145" t="s">
        <v>93</v>
      </c>
      <c r="AO82" s="2">
        <v>1</v>
      </c>
      <c r="AQ82" s="144">
        <v>13</v>
      </c>
      <c r="AR82" s="145" t="s">
        <v>93</v>
      </c>
      <c r="AS82" s="32">
        <v>10</v>
      </c>
      <c r="AT82" s="32">
        <v>2</v>
      </c>
      <c r="AU82" s="222">
        <f t="shared" si="86"/>
        <v>0.83333333333333337</v>
      </c>
      <c r="AV82" s="32">
        <v>9</v>
      </c>
      <c r="AW82" s="32">
        <v>2</v>
      </c>
      <c r="AX82" s="222">
        <f t="shared" si="87"/>
        <v>0.81818181818181823</v>
      </c>
      <c r="AY82" s="32">
        <v>8</v>
      </c>
      <c r="AZ82" s="32">
        <v>1</v>
      </c>
      <c r="BA82" s="222">
        <f t="shared" si="88"/>
        <v>0.88888888888888884</v>
      </c>
      <c r="BB82" s="223">
        <f t="shared" si="89"/>
        <v>0.84680134680134689</v>
      </c>
    </row>
    <row r="83" spans="1:54" x14ac:dyDescent="0.25">
      <c r="A83" s="144">
        <v>29</v>
      </c>
      <c r="B83" s="207" t="s">
        <v>89</v>
      </c>
      <c r="C83" s="32">
        <v>10</v>
      </c>
      <c r="D83" s="32">
        <v>1</v>
      </c>
      <c r="E83" s="222">
        <f t="shared" si="77"/>
        <v>0.90909090909090906</v>
      </c>
      <c r="F83" s="32">
        <v>10</v>
      </c>
      <c r="G83" s="32">
        <v>1</v>
      </c>
      <c r="H83" s="222">
        <f t="shared" si="78"/>
        <v>0.90909090909090906</v>
      </c>
      <c r="I83" s="32">
        <v>8</v>
      </c>
      <c r="J83" s="32">
        <v>1</v>
      </c>
      <c r="K83" s="222">
        <f t="shared" si="79"/>
        <v>0.88888888888888884</v>
      </c>
      <c r="L83" s="223">
        <f t="shared" si="80"/>
        <v>0.90235690235690225</v>
      </c>
      <c r="M83" s="213">
        <v>4</v>
      </c>
      <c r="N83" s="213" t="e">
        <f t="shared" si="81"/>
        <v>#N/A</v>
      </c>
      <c r="O83" s="213">
        <v>1</v>
      </c>
      <c r="P83" s="226">
        <f>AVERAGE(BB62,L83)</f>
        <v>0.8890572390572391</v>
      </c>
      <c r="R83" s="225" t="e">
        <f>#REF!</f>
        <v>#REF!</v>
      </c>
      <c r="S83" s="225">
        <f t="shared" si="82"/>
        <v>0.8890572390572391</v>
      </c>
      <c r="T83" s="226" t="e">
        <f t="shared" si="83"/>
        <v>#REF!</v>
      </c>
      <c r="U83" s="226">
        <v>1</v>
      </c>
      <c r="V83" s="213">
        <v>4</v>
      </c>
      <c r="W83" s="213" t="e">
        <f t="shared" si="84"/>
        <v>#N/A</v>
      </c>
      <c r="Y83" s="213" t="e">
        <f t="shared" si="85"/>
        <v>#REF!</v>
      </c>
      <c r="AL83" s="213">
        <v>0.63947163947163943</v>
      </c>
      <c r="AN83" s="207" t="s">
        <v>89</v>
      </c>
      <c r="AO83" s="2">
        <v>1</v>
      </c>
      <c r="AQ83" s="144">
        <v>14</v>
      </c>
      <c r="AR83" s="145" t="s">
        <v>104</v>
      </c>
      <c r="AS83" s="32">
        <v>11</v>
      </c>
      <c r="AT83" s="32">
        <v>1</v>
      </c>
      <c r="AU83" s="222">
        <f t="shared" si="86"/>
        <v>0.91666666666666663</v>
      </c>
      <c r="AV83" s="32">
        <v>10</v>
      </c>
      <c r="AW83" s="32">
        <v>0</v>
      </c>
      <c r="AX83" s="222">
        <f t="shared" si="87"/>
        <v>1</v>
      </c>
      <c r="AY83" s="32">
        <v>9</v>
      </c>
      <c r="AZ83" s="32">
        <v>1</v>
      </c>
      <c r="BA83" s="222">
        <f t="shared" si="88"/>
        <v>0.9</v>
      </c>
      <c r="BB83" s="223">
        <f t="shared" si="89"/>
        <v>0.93888888888888877</v>
      </c>
    </row>
    <row r="84" spans="1:54" x14ac:dyDescent="0.25">
      <c r="A84" s="144">
        <v>30</v>
      </c>
      <c r="B84" s="145" t="s">
        <v>102</v>
      </c>
      <c r="C84" s="32">
        <v>8</v>
      </c>
      <c r="D84" s="32">
        <v>4</v>
      </c>
      <c r="E84" s="222">
        <f t="shared" si="77"/>
        <v>0.66666666666666663</v>
      </c>
      <c r="F84" s="32">
        <v>7</v>
      </c>
      <c r="G84" s="32">
        <v>4</v>
      </c>
      <c r="H84" s="222">
        <f t="shared" si="78"/>
        <v>0.63636363636363635</v>
      </c>
      <c r="I84" s="32">
        <v>8</v>
      </c>
      <c r="J84" s="32">
        <v>3</v>
      </c>
      <c r="K84" s="222">
        <f t="shared" si="79"/>
        <v>0.72727272727272729</v>
      </c>
      <c r="L84" s="223">
        <f t="shared" si="80"/>
        <v>0.6767676767676768</v>
      </c>
      <c r="M84" s="213">
        <v>9</v>
      </c>
      <c r="N84" s="213" t="e">
        <f t="shared" si="81"/>
        <v>#N/A</v>
      </c>
      <c r="O84" s="213">
        <v>2</v>
      </c>
      <c r="P84" s="226">
        <f>AVERAGE(BB64,L84)</f>
        <v>0.73774281274281284</v>
      </c>
      <c r="R84" s="225" t="e">
        <f>#REF!</f>
        <v>#REF!</v>
      </c>
      <c r="S84" s="225">
        <f t="shared" si="82"/>
        <v>0.73774281274281284</v>
      </c>
      <c r="T84" s="226" t="e">
        <f t="shared" si="83"/>
        <v>#REF!</v>
      </c>
      <c r="U84" s="226">
        <v>2</v>
      </c>
      <c r="V84" s="213">
        <v>9</v>
      </c>
      <c r="W84" s="213" t="e">
        <f t="shared" si="84"/>
        <v>#N/A</v>
      </c>
      <c r="Y84" s="213" t="e">
        <f t="shared" si="85"/>
        <v>#REF!</v>
      </c>
      <c r="AL84" s="213">
        <v>0.6166666666666667</v>
      </c>
      <c r="AN84" s="145" t="s">
        <v>102</v>
      </c>
      <c r="AO84" s="2">
        <v>2</v>
      </c>
      <c r="AQ84" s="144">
        <v>15</v>
      </c>
      <c r="AR84" s="145" t="s">
        <v>102</v>
      </c>
      <c r="AS84" s="32">
        <v>9</v>
      </c>
      <c r="AT84" s="32">
        <v>2</v>
      </c>
      <c r="AU84" s="222">
        <f t="shared" si="86"/>
        <v>0.81818181818181823</v>
      </c>
      <c r="AV84" s="32">
        <v>8</v>
      </c>
      <c r="AW84" s="32">
        <v>2</v>
      </c>
      <c r="AX84" s="222">
        <f t="shared" si="87"/>
        <v>0.8</v>
      </c>
      <c r="AY84" s="32">
        <v>7</v>
      </c>
      <c r="AZ84" s="32">
        <v>2</v>
      </c>
      <c r="BA84" s="222">
        <f t="shared" si="88"/>
        <v>0.77777777777777779</v>
      </c>
      <c r="BB84" s="223">
        <f t="shared" si="89"/>
        <v>0.79865319865319861</v>
      </c>
    </row>
  </sheetData>
  <mergeCells count="53">
    <mergeCell ref="A5:B5"/>
    <mergeCell ref="AQ5:AR5"/>
    <mergeCell ref="A6:A7"/>
    <mergeCell ref="B6:B7"/>
    <mergeCell ref="C6:E6"/>
    <mergeCell ref="F6:H6"/>
    <mergeCell ref="I6:K6"/>
    <mergeCell ref="L6:L7"/>
    <mergeCell ref="AQ6:AQ7"/>
    <mergeCell ref="AR6:AR7"/>
    <mergeCell ref="A25:A26"/>
    <mergeCell ref="B25:B26"/>
    <mergeCell ref="C25:E25"/>
    <mergeCell ref="F25:H25"/>
    <mergeCell ref="I25:K25"/>
    <mergeCell ref="AS6:AU6"/>
    <mergeCell ref="AV6:AX6"/>
    <mergeCell ref="AY6:BA6"/>
    <mergeCell ref="BB6:BB7"/>
    <mergeCell ref="AQ24:AR24"/>
    <mergeCell ref="L25:L26"/>
    <mergeCell ref="AQ25:AQ26"/>
    <mergeCell ref="AR25:AR26"/>
    <mergeCell ref="AS25:AU25"/>
    <mergeCell ref="AV25:AX25"/>
    <mergeCell ref="BB25:BB26"/>
    <mergeCell ref="AQ47:AR47"/>
    <mergeCell ref="AQ48:AQ49"/>
    <mergeCell ref="AR48:AR49"/>
    <mergeCell ref="AS48:AU48"/>
    <mergeCell ref="AV48:AX48"/>
    <mergeCell ref="AY48:BA48"/>
    <mergeCell ref="BB48:BB49"/>
    <mergeCell ref="AY25:BA25"/>
    <mergeCell ref="L68:L69"/>
    <mergeCell ref="AQ68:AQ69"/>
    <mergeCell ref="AR68:AR69"/>
    <mergeCell ref="A49:A50"/>
    <mergeCell ref="B49:B50"/>
    <mergeCell ref="C49:E49"/>
    <mergeCell ref="F49:H49"/>
    <mergeCell ref="I49:K49"/>
    <mergeCell ref="L49:L50"/>
    <mergeCell ref="A68:A69"/>
    <mergeCell ref="B68:B69"/>
    <mergeCell ref="C68:E68"/>
    <mergeCell ref="F68:H68"/>
    <mergeCell ref="I68:K68"/>
    <mergeCell ref="AS68:AU68"/>
    <mergeCell ref="AV68:AX68"/>
    <mergeCell ref="AY68:BA68"/>
    <mergeCell ref="BB68:BB69"/>
    <mergeCell ref="AQ67:AR67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L7</vt:lpstr>
      <vt:lpstr>L8</vt:lpstr>
      <vt:lpstr>L9</vt:lpstr>
      <vt:lpstr>L10</vt:lpstr>
      <vt:lpstr>L11</vt:lpstr>
      <vt:lpstr>L12</vt:lpstr>
      <vt:lpstr>L13</vt:lpstr>
      <vt:lpstr>L14</vt:lpstr>
      <vt:lpstr>L15</vt:lpstr>
      <vt:lpstr>L16</vt:lpstr>
      <vt:lpstr>L17</vt:lpstr>
      <vt:lpstr>L18</vt:lpstr>
      <vt:lpstr>L19</vt:lpstr>
      <vt:lpstr>L20</vt:lpstr>
      <vt:lpstr>L21</vt:lpstr>
      <vt:lpstr>L22</vt:lpstr>
      <vt:lpstr>L23</vt:lpstr>
      <vt:lpstr>L24</vt:lpstr>
      <vt:lpstr>L25</vt:lpstr>
      <vt:lpstr>L26</vt:lpstr>
      <vt:lpstr>Histogram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Joko Setiaji</dc:creator>
  <cp:lastModifiedBy>Joko Setiaji</cp:lastModifiedBy>
  <cp:lastPrinted>2016-05-22T10:40:58Z</cp:lastPrinted>
  <dcterms:created xsi:type="dcterms:W3CDTF">2016-02-21T14:08:17Z</dcterms:created>
  <dcterms:modified xsi:type="dcterms:W3CDTF">2016-05-22T13:56:20Z</dcterms:modified>
</cp:coreProperties>
</file>