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RIPSI\Hasil Penelitian Basir\"/>
    </mc:Choice>
  </mc:AlternateContent>
  <bookViews>
    <workbookView xWindow="360" yWindow="315" windowWidth="9555" windowHeight="6285" tabRatio="842" firstSheet="2" activeTab="5"/>
  </bookViews>
  <sheets>
    <sheet name="Sheet1" sheetId="43" r:id="rId1"/>
    <sheet name="Uji Normalitas Eks" sheetId="27" r:id="rId2"/>
    <sheet name="Uji Normalitas Kon" sheetId="5" r:id="rId3"/>
    <sheet name="Uji Homogen pretest" sheetId="30" r:id="rId4"/>
    <sheet name="uji homogen postest" sheetId="45" r:id="rId5"/>
    <sheet name="Uji t (Pretest)" sheetId="15" r:id="rId6"/>
    <sheet name="Uji t (Postest)" sheetId="28" r:id="rId7"/>
    <sheet name="Uji Gain" sheetId="29" r:id="rId8"/>
    <sheet name="Nilai Pre-Post Test" sheetId="33" r:id="rId9"/>
    <sheet name="Sheet2" sheetId="44" r:id="rId10"/>
  </sheets>
  <definedNames>
    <definedName name="_xlnm.Print_Area" localSheetId="6">'Uji t (Postest)'!$A$1:$AS$70</definedName>
    <definedName name="_xlnm.Print_Area" localSheetId="5">'Uji t (Pretest)'!$B$3:$R$71</definedName>
  </definedNames>
  <calcPr calcId="162913"/>
</workbook>
</file>

<file path=xl/calcChain.xml><?xml version="1.0" encoding="utf-8"?>
<calcChain xmlns="http://schemas.openxmlformats.org/spreadsheetml/2006/main">
  <c r="J59" i="15" l="1"/>
  <c r="G39" i="33" l="1"/>
  <c r="F38" i="29"/>
  <c r="O38" i="29"/>
  <c r="N38" i="29"/>
  <c r="L63" i="28"/>
  <c r="K45" i="45"/>
  <c r="G45" i="45"/>
  <c r="K44" i="45"/>
  <c r="G44" i="45"/>
  <c r="S33" i="45" s="1"/>
  <c r="K43" i="45"/>
  <c r="G43" i="45"/>
  <c r="K42" i="45"/>
  <c r="G42" i="45"/>
  <c r="Q41" i="45"/>
  <c r="M41" i="45"/>
  <c r="L41" i="45"/>
  <c r="M40" i="45"/>
  <c r="L40" i="45"/>
  <c r="M39" i="45"/>
  <c r="L39" i="45"/>
  <c r="M38" i="45"/>
  <c r="L38" i="45"/>
  <c r="M37" i="45"/>
  <c r="L37" i="45"/>
  <c r="M36" i="45"/>
  <c r="L36" i="45"/>
  <c r="M35" i="45"/>
  <c r="L35" i="45"/>
  <c r="S34" i="45"/>
  <c r="M34" i="45"/>
  <c r="L34" i="45"/>
  <c r="M33" i="45"/>
  <c r="L33" i="45"/>
  <c r="M32" i="45"/>
  <c r="L32" i="45"/>
  <c r="M31" i="45"/>
  <c r="L31" i="45"/>
  <c r="M30" i="45"/>
  <c r="L30" i="45"/>
  <c r="M29" i="45"/>
  <c r="L29" i="45"/>
  <c r="M28" i="45"/>
  <c r="L28" i="45"/>
  <c r="M27" i="45"/>
  <c r="L27" i="45"/>
  <c r="M26" i="45"/>
  <c r="L26" i="45"/>
  <c r="M25" i="45"/>
  <c r="L25" i="45"/>
  <c r="M24" i="45"/>
  <c r="L24" i="45"/>
  <c r="M23" i="45"/>
  <c r="L23" i="45"/>
  <c r="M22" i="45"/>
  <c r="L22" i="45"/>
  <c r="M21" i="45"/>
  <c r="L21" i="45"/>
  <c r="M20" i="45"/>
  <c r="L20" i="45"/>
  <c r="M19" i="45"/>
  <c r="L19" i="45"/>
  <c r="M18" i="45"/>
  <c r="L18" i="45"/>
  <c r="M17" i="45"/>
  <c r="L17" i="45"/>
  <c r="M16" i="45"/>
  <c r="L16" i="45"/>
  <c r="M15" i="45"/>
  <c r="L15" i="45"/>
  <c r="M14" i="45"/>
  <c r="L14" i="45"/>
  <c r="M13" i="45"/>
  <c r="L13" i="45"/>
  <c r="M12" i="45"/>
  <c r="L12" i="45"/>
  <c r="M11" i="45"/>
  <c r="L11" i="45"/>
  <c r="M10" i="45"/>
  <c r="L10" i="45"/>
  <c r="Q11" i="30"/>
  <c r="M42" i="30"/>
  <c r="L42" i="30"/>
  <c r="L11" i="30"/>
  <c r="M11" i="30"/>
  <c r="L12" i="30"/>
  <c r="M12" i="30"/>
  <c r="L13" i="30"/>
  <c r="M13" i="30"/>
  <c r="L14" i="30"/>
  <c r="M14" i="30"/>
  <c r="L15" i="30"/>
  <c r="M15" i="30"/>
  <c r="L16" i="30"/>
  <c r="M16" i="30"/>
  <c r="L17" i="30"/>
  <c r="M17" i="30"/>
  <c r="L18" i="30"/>
  <c r="M18" i="30"/>
  <c r="L19" i="30"/>
  <c r="M19" i="30"/>
  <c r="L20" i="30"/>
  <c r="M20" i="30"/>
  <c r="L21" i="30"/>
  <c r="M21" i="30"/>
  <c r="L22" i="30"/>
  <c r="M22" i="30"/>
  <c r="L23" i="30"/>
  <c r="M23" i="30"/>
  <c r="L24" i="30"/>
  <c r="M24" i="30"/>
  <c r="L25" i="30"/>
  <c r="M25" i="30"/>
  <c r="L26" i="30"/>
  <c r="M26" i="30"/>
  <c r="L27" i="30"/>
  <c r="M27" i="30"/>
  <c r="L28" i="30"/>
  <c r="M28" i="30"/>
  <c r="L29" i="30"/>
  <c r="M29" i="30"/>
  <c r="L30" i="30"/>
  <c r="M30" i="30"/>
  <c r="L31" i="30"/>
  <c r="M31" i="30"/>
  <c r="L32" i="30"/>
  <c r="M32" i="30"/>
  <c r="L33" i="30"/>
  <c r="M33" i="30"/>
  <c r="L34" i="30"/>
  <c r="M34" i="30"/>
  <c r="L35" i="30"/>
  <c r="M35" i="30"/>
  <c r="L36" i="30"/>
  <c r="M36" i="30"/>
  <c r="L37" i="30"/>
  <c r="M37" i="30"/>
  <c r="L38" i="30"/>
  <c r="M38" i="30"/>
  <c r="L39" i="30"/>
  <c r="M39" i="30"/>
  <c r="L40" i="30"/>
  <c r="M40" i="30"/>
  <c r="L41" i="30"/>
  <c r="M41" i="30"/>
  <c r="M10" i="30"/>
  <c r="L10" i="30"/>
  <c r="Q41" i="30"/>
  <c r="S34" i="30"/>
  <c r="K44" i="30"/>
  <c r="K45" i="30"/>
  <c r="K43" i="30"/>
  <c r="K42" i="30"/>
  <c r="U33" i="45" l="1"/>
  <c r="M42" i="45"/>
  <c r="L42" i="45"/>
  <c r="Q11" i="45" s="1"/>
  <c r="P38" i="43"/>
  <c r="Q38" i="43"/>
  <c r="T38" i="43"/>
  <c r="U38" i="43"/>
  <c r="O38" i="43"/>
  <c r="P37" i="43"/>
  <c r="Q37" i="43"/>
  <c r="T37" i="43"/>
  <c r="U37" i="43"/>
  <c r="O37" i="43"/>
  <c r="P36" i="43"/>
  <c r="T36" i="43"/>
  <c r="U36" i="43"/>
  <c r="O36" i="43"/>
  <c r="Q35" i="43"/>
  <c r="T35" i="43"/>
  <c r="U35" i="43"/>
  <c r="P35" i="43"/>
  <c r="O35" i="43"/>
  <c r="AI34" i="5" l="1"/>
  <c r="AI33" i="5"/>
  <c r="AI32" i="5"/>
  <c r="AI31" i="5"/>
  <c r="AI30" i="5"/>
  <c r="AI29" i="5"/>
  <c r="F34" i="5"/>
  <c r="F33" i="5"/>
  <c r="F32" i="5"/>
  <c r="F31" i="5"/>
  <c r="F30" i="5"/>
  <c r="F29" i="5"/>
  <c r="AI34" i="27"/>
  <c r="AI33" i="27"/>
  <c r="AI32" i="27"/>
  <c r="AI31" i="27"/>
  <c r="AI30" i="27"/>
  <c r="AI29" i="27"/>
  <c r="F34" i="27"/>
  <c r="F33" i="27"/>
  <c r="F32" i="27"/>
  <c r="F31" i="27"/>
  <c r="F30" i="27"/>
  <c r="F29" i="27"/>
  <c r="A34" i="43" l="1"/>
  <c r="D34" i="43"/>
  <c r="E68" i="15" l="1"/>
  <c r="K43" i="33"/>
  <c r="K42" i="33"/>
  <c r="J43" i="33"/>
  <c r="J42" i="33"/>
  <c r="F43" i="33"/>
  <c r="G43" i="33"/>
  <c r="F42" i="33"/>
  <c r="G42" i="33"/>
  <c r="E43" i="33"/>
  <c r="E42" i="33"/>
  <c r="K40" i="33"/>
  <c r="J40" i="33"/>
  <c r="F40" i="33"/>
  <c r="G40" i="33"/>
  <c r="E40" i="33"/>
  <c r="K39" i="33"/>
  <c r="J39" i="33"/>
  <c r="E39" i="33"/>
  <c r="K37" i="33"/>
  <c r="J37" i="33"/>
  <c r="G37" i="33"/>
  <c r="E37" i="33"/>
  <c r="P35" i="29" l="1"/>
  <c r="Q35" i="29" s="1"/>
  <c r="O37" i="29"/>
  <c r="N37" i="29"/>
  <c r="Z19" i="27"/>
  <c r="J23" i="5"/>
  <c r="F37" i="29"/>
  <c r="E37" i="29"/>
  <c r="E38" i="29" s="1"/>
  <c r="P36" i="29"/>
  <c r="Q36" i="29" s="1"/>
  <c r="G35" i="29"/>
  <c r="H35" i="29"/>
  <c r="G36" i="29"/>
  <c r="H36" i="29"/>
  <c r="F61" i="28"/>
  <c r="H54" i="28"/>
  <c r="G54" i="28"/>
  <c r="H53" i="28"/>
  <c r="G53" i="28"/>
  <c r="I51" i="28"/>
  <c r="O51" i="28"/>
  <c r="I52" i="28"/>
  <c r="O52" i="28"/>
  <c r="AO59" i="28"/>
  <c r="AO58" i="28"/>
  <c r="AO56" i="28"/>
  <c r="AO57" i="28" s="1"/>
  <c r="AO55" i="28"/>
  <c r="AO53" i="28"/>
  <c r="AI59" i="28"/>
  <c r="AI58" i="28"/>
  <c r="AI56" i="28"/>
  <c r="AI57" i="28" s="1"/>
  <c r="AI55" i="28"/>
  <c r="AI53" i="28"/>
  <c r="H34" i="43"/>
  <c r="E34" i="43"/>
  <c r="B34" i="43"/>
  <c r="F61" i="15" l="1"/>
  <c r="H54" i="15"/>
  <c r="H53" i="15"/>
  <c r="G54" i="15"/>
  <c r="G53" i="15"/>
  <c r="I51" i="15"/>
  <c r="I52" i="15"/>
  <c r="AO59" i="15"/>
  <c r="AO58" i="15"/>
  <c r="AO56" i="15"/>
  <c r="AO55" i="15"/>
  <c r="AO53" i="15"/>
  <c r="AI59" i="15"/>
  <c r="AI58" i="15"/>
  <c r="AI56" i="15"/>
  <c r="AI57" i="15" s="1"/>
  <c r="AI55" i="15"/>
  <c r="AI53" i="15"/>
  <c r="G45" i="30" l="1"/>
  <c r="G44" i="30"/>
  <c r="G43" i="30"/>
  <c r="G42" i="30"/>
  <c r="AW24" i="5" l="1"/>
  <c r="AW23" i="5"/>
  <c r="AM23" i="5"/>
  <c r="AM22" i="5"/>
  <c r="B77" i="5"/>
  <c r="AG77" i="5"/>
  <c r="K34" i="43"/>
  <c r="T24" i="5"/>
  <c r="T23" i="5"/>
  <c r="J22" i="5"/>
  <c r="AW24" i="27"/>
  <c r="AW23" i="27"/>
  <c r="AM23" i="27"/>
  <c r="AM22" i="27"/>
  <c r="T24" i="27" l="1"/>
  <c r="T23" i="27"/>
  <c r="J22" i="27"/>
  <c r="J23" i="27"/>
  <c r="AG77" i="27"/>
  <c r="B77" i="27"/>
  <c r="J34" i="43"/>
  <c r="G34" i="43"/>
  <c r="L63" i="15" l="1"/>
  <c r="AV37" i="27" l="1"/>
  <c r="K41" i="33"/>
  <c r="J41" i="33"/>
  <c r="G41" i="33"/>
  <c r="E41" i="33"/>
  <c r="R38" i="33"/>
  <c r="R37" i="33"/>
  <c r="P38" i="33"/>
  <c r="P37" i="33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P41" i="33" l="1"/>
  <c r="X37" i="33"/>
  <c r="X38" i="33"/>
  <c r="I53" i="28"/>
  <c r="I54" i="28"/>
  <c r="S33" i="30"/>
  <c r="U33" i="30" l="1"/>
  <c r="S37" i="27" l="1"/>
  <c r="AV37" i="5"/>
  <c r="S37" i="5"/>
  <c r="N39" i="29" l="1"/>
  <c r="E39" i="29"/>
  <c r="P34" i="29"/>
  <c r="Q34" i="29" s="1"/>
  <c r="G34" i="29"/>
  <c r="H34" i="29" s="1"/>
  <c r="P33" i="29"/>
  <c r="Q33" i="29" s="1"/>
  <c r="G33" i="29"/>
  <c r="H33" i="29" s="1"/>
  <c r="P32" i="29"/>
  <c r="Q32" i="29" s="1"/>
  <c r="G32" i="29"/>
  <c r="H32" i="29" s="1"/>
  <c r="P31" i="29"/>
  <c r="Q31" i="29" s="1"/>
  <c r="G31" i="29"/>
  <c r="H31" i="29" s="1"/>
  <c r="P30" i="29"/>
  <c r="Q30" i="29" s="1"/>
  <c r="G30" i="29"/>
  <c r="H30" i="29" s="1"/>
  <c r="P29" i="29"/>
  <c r="Q29" i="29" s="1"/>
  <c r="G29" i="29"/>
  <c r="H29" i="29" s="1"/>
  <c r="P28" i="29"/>
  <c r="Q28" i="29" s="1"/>
  <c r="G28" i="29"/>
  <c r="H28" i="29" s="1"/>
  <c r="P27" i="29"/>
  <c r="Q27" i="29" s="1"/>
  <c r="G27" i="29"/>
  <c r="H27" i="29" s="1"/>
  <c r="P26" i="29"/>
  <c r="Q26" i="29" s="1"/>
  <c r="G26" i="29"/>
  <c r="H26" i="29" s="1"/>
  <c r="P25" i="29"/>
  <c r="Q25" i="29" s="1"/>
  <c r="G25" i="29"/>
  <c r="H25" i="29" s="1"/>
  <c r="P24" i="29"/>
  <c r="Q24" i="29" s="1"/>
  <c r="G24" i="29"/>
  <c r="H24" i="29" s="1"/>
  <c r="P23" i="29"/>
  <c r="Q23" i="29" s="1"/>
  <c r="G23" i="29"/>
  <c r="H23" i="29" s="1"/>
  <c r="P22" i="29"/>
  <c r="Q22" i="29" s="1"/>
  <c r="G22" i="29"/>
  <c r="H22" i="29" s="1"/>
  <c r="P21" i="29"/>
  <c r="Q21" i="29" s="1"/>
  <c r="G21" i="29"/>
  <c r="H21" i="29" s="1"/>
  <c r="P20" i="29"/>
  <c r="Q20" i="29" s="1"/>
  <c r="G20" i="29"/>
  <c r="H20" i="29" s="1"/>
  <c r="P19" i="29"/>
  <c r="Q19" i="29" s="1"/>
  <c r="G19" i="29"/>
  <c r="H19" i="29" s="1"/>
  <c r="P18" i="29"/>
  <c r="Q18" i="29" s="1"/>
  <c r="G18" i="29"/>
  <c r="H18" i="29" s="1"/>
  <c r="P17" i="29"/>
  <c r="Q17" i="29" s="1"/>
  <c r="G17" i="29"/>
  <c r="H17" i="29" s="1"/>
  <c r="P16" i="29"/>
  <c r="Q16" i="29" s="1"/>
  <c r="G16" i="29"/>
  <c r="H16" i="29" s="1"/>
  <c r="P15" i="29"/>
  <c r="Q15" i="29" s="1"/>
  <c r="G15" i="29"/>
  <c r="H15" i="29" s="1"/>
  <c r="P14" i="29"/>
  <c r="Q14" i="29" s="1"/>
  <c r="G14" i="29"/>
  <c r="H14" i="29" s="1"/>
  <c r="P13" i="29"/>
  <c r="Q13" i="29" s="1"/>
  <c r="G13" i="29"/>
  <c r="H13" i="29" s="1"/>
  <c r="P12" i="29"/>
  <c r="Q12" i="29" s="1"/>
  <c r="G12" i="29"/>
  <c r="H12" i="29" s="1"/>
  <c r="P11" i="29"/>
  <c r="Q11" i="29" s="1"/>
  <c r="G11" i="29"/>
  <c r="H11" i="29" s="1"/>
  <c r="P10" i="29"/>
  <c r="Q10" i="29" s="1"/>
  <c r="G10" i="29"/>
  <c r="H10" i="29" s="1"/>
  <c r="P9" i="29"/>
  <c r="Q9" i="29" s="1"/>
  <c r="G9" i="29"/>
  <c r="H9" i="29" s="1"/>
  <c r="P8" i="29"/>
  <c r="Q8" i="29" s="1"/>
  <c r="G8" i="29"/>
  <c r="H8" i="29" s="1"/>
  <c r="P7" i="29"/>
  <c r="Q7" i="29" s="1"/>
  <c r="G7" i="29"/>
  <c r="H7" i="29" s="1"/>
  <c r="P6" i="29"/>
  <c r="Q6" i="29" s="1"/>
  <c r="G6" i="29"/>
  <c r="H6" i="29" s="1"/>
  <c r="P5" i="29"/>
  <c r="Q5" i="29" s="1"/>
  <c r="G5" i="29"/>
  <c r="H5" i="29" s="1"/>
  <c r="E68" i="28"/>
  <c r="L68" i="28"/>
  <c r="H56" i="28" l="1"/>
  <c r="J56" i="28" s="1"/>
  <c r="F59" i="28" s="1"/>
  <c r="G38" i="29"/>
  <c r="H38" i="29" s="1"/>
  <c r="F39" i="29"/>
  <c r="H39" i="29" s="1"/>
  <c r="O39" i="29"/>
  <c r="Q39" i="29" s="1"/>
  <c r="P38" i="29"/>
  <c r="Q38" i="29" s="1"/>
  <c r="L25" i="28" l="1"/>
  <c r="V25" i="28" s="1"/>
  <c r="O25" i="28" s="1"/>
  <c r="L52" i="28"/>
  <c r="L51" i="28"/>
  <c r="L21" i="28"/>
  <c r="L50" i="28"/>
  <c r="V50" i="28" s="1"/>
  <c r="O50" i="28" s="1"/>
  <c r="V21" i="28"/>
  <c r="O21" i="28" s="1"/>
  <c r="L48" i="28"/>
  <c r="V48" i="28" s="1"/>
  <c r="O48" i="28" s="1"/>
  <c r="L44" i="28"/>
  <c r="V44" i="28" s="1"/>
  <c r="O44" i="28" s="1"/>
  <c r="L40" i="28"/>
  <c r="V40" i="28" s="1"/>
  <c r="O40" i="28" s="1"/>
  <c r="L36" i="28"/>
  <c r="V36" i="28" s="1"/>
  <c r="O36" i="28" s="1"/>
  <c r="L32" i="28"/>
  <c r="V32" i="28" s="1"/>
  <c r="O32" i="28" s="1"/>
  <c r="L28" i="28"/>
  <c r="V28" i="28" s="1"/>
  <c r="O28" i="28" s="1"/>
  <c r="L24" i="28"/>
  <c r="V24" i="28" s="1"/>
  <c r="O24" i="28" s="1"/>
  <c r="L45" i="28"/>
  <c r="V45" i="28" s="1"/>
  <c r="O45" i="28" s="1"/>
  <c r="L37" i="28"/>
  <c r="V37" i="28" s="1"/>
  <c r="O37" i="28" s="1"/>
  <c r="L29" i="28"/>
  <c r="V29" i="28" s="1"/>
  <c r="O29" i="28" s="1"/>
  <c r="L23" i="28"/>
  <c r="V23" i="28" s="1"/>
  <c r="O23" i="28" s="1"/>
  <c r="L47" i="28"/>
  <c r="V47" i="28" s="1"/>
  <c r="O47" i="28" s="1"/>
  <c r="L39" i="28"/>
  <c r="V39" i="28" s="1"/>
  <c r="O39" i="28" s="1"/>
  <c r="L31" i="28"/>
  <c r="V31" i="28" s="1"/>
  <c r="O31" i="28" s="1"/>
  <c r="L46" i="28"/>
  <c r="V46" i="28" s="1"/>
  <c r="O46" i="28" s="1"/>
  <c r="L42" i="28"/>
  <c r="V42" i="28" s="1"/>
  <c r="O42" i="28" s="1"/>
  <c r="L38" i="28"/>
  <c r="V38" i="28" s="1"/>
  <c r="O38" i="28" s="1"/>
  <c r="L34" i="28"/>
  <c r="V34" i="28" s="1"/>
  <c r="O34" i="28" s="1"/>
  <c r="L30" i="28"/>
  <c r="V30" i="28" s="1"/>
  <c r="O30" i="28" s="1"/>
  <c r="L26" i="28"/>
  <c r="V26" i="28" s="1"/>
  <c r="O26" i="28" s="1"/>
  <c r="L22" i="28"/>
  <c r="V22" i="28" s="1"/>
  <c r="O22" i="28" s="1"/>
  <c r="L41" i="28"/>
  <c r="V41" i="28" s="1"/>
  <c r="O41" i="28" s="1"/>
  <c r="L33" i="28"/>
  <c r="V33" i="28" s="1"/>
  <c r="O33" i="28" s="1"/>
  <c r="L27" i="28"/>
  <c r="V27" i="28" s="1"/>
  <c r="O27" i="28" s="1"/>
  <c r="L49" i="28"/>
  <c r="V49" i="28" s="1"/>
  <c r="O49" i="28" s="1"/>
  <c r="L43" i="28"/>
  <c r="V43" i="28" s="1"/>
  <c r="O43" i="28" s="1"/>
  <c r="L35" i="28"/>
  <c r="V35" i="28" s="1"/>
  <c r="O35" i="28" s="1"/>
  <c r="AO41" i="27"/>
  <c r="L41" i="27"/>
  <c r="AF29" i="27"/>
  <c r="C29" i="27"/>
  <c r="J24" i="27"/>
  <c r="O53" i="28" l="1"/>
  <c r="L53" i="28"/>
  <c r="C76" i="27"/>
  <c r="AM24" i="27"/>
  <c r="AW22" i="27" s="1"/>
  <c r="F60" i="28"/>
  <c r="T22" i="27"/>
  <c r="H29" i="27"/>
  <c r="AH76" i="27"/>
  <c r="AK29" i="27"/>
  <c r="AM29" i="27" s="1"/>
  <c r="J59" i="28" l="1"/>
  <c r="P68" i="28" s="1"/>
  <c r="AH75" i="27"/>
  <c r="C46" i="27"/>
  <c r="C74" i="27"/>
  <c r="C45" i="27"/>
  <c r="C75" i="27"/>
  <c r="AH45" i="27"/>
  <c r="J29" i="27"/>
  <c r="AH47" i="27"/>
  <c r="C48" i="27"/>
  <c r="C52" i="27"/>
  <c r="C56" i="27"/>
  <c r="C60" i="27"/>
  <c r="C64" i="27"/>
  <c r="C68" i="27"/>
  <c r="C72" i="27"/>
  <c r="C47" i="27"/>
  <c r="C49" i="27"/>
  <c r="C50" i="27"/>
  <c r="C54" i="27"/>
  <c r="C58" i="27"/>
  <c r="C62" i="27"/>
  <c r="C66" i="27"/>
  <c r="C70" i="27"/>
  <c r="AF30" i="27"/>
  <c r="AH50" i="27"/>
  <c r="AH52" i="27"/>
  <c r="AH54" i="27"/>
  <c r="AH56" i="27"/>
  <c r="AH58" i="27"/>
  <c r="AH60" i="27"/>
  <c r="AH62" i="27"/>
  <c r="AH64" i="27"/>
  <c r="AH66" i="27"/>
  <c r="AH68" i="27"/>
  <c r="AH70" i="27"/>
  <c r="AH72" i="27"/>
  <c r="AH74" i="27"/>
  <c r="BB29" i="27"/>
  <c r="AP29" i="27" s="1"/>
  <c r="AH46" i="27"/>
  <c r="AH48" i="27"/>
  <c r="AH49" i="27"/>
  <c r="AH51" i="27"/>
  <c r="AH53" i="27"/>
  <c r="AH55" i="27"/>
  <c r="AH57" i="27"/>
  <c r="AH59" i="27"/>
  <c r="AH61" i="27"/>
  <c r="AH63" i="27"/>
  <c r="AH65" i="27"/>
  <c r="AH67" i="27"/>
  <c r="AH69" i="27"/>
  <c r="AH71" i="27"/>
  <c r="AH73" i="27"/>
  <c r="C30" i="27"/>
  <c r="C51" i="27"/>
  <c r="C53" i="27"/>
  <c r="C55" i="27"/>
  <c r="C57" i="27"/>
  <c r="C59" i="27"/>
  <c r="C61" i="27"/>
  <c r="C63" i="27"/>
  <c r="C65" i="27"/>
  <c r="C67" i="27"/>
  <c r="C69" i="27"/>
  <c r="C71" i="27"/>
  <c r="C73" i="27"/>
  <c r="AH77" i="27" l="1"/>
  <c r="C77" i="27"/>
  <c r="D75" i="27"/>
  <c r="D45" i="27"/>
  <c r="D76" i="27"/>
  <c r="Y29" i="27"/>
  <c r="M29" i="27" s="1"/>
  <c r="H30" i="27"/>
  <c r="J30" i="27" s="1"/>
  <c r="Y30" i="27" s="1"/>
  <c r="AK30" i="27"/>
  <c r="AM30" i="27" s="1"/>
  <c r="AI76" i="27" l="1"/>
  <c r="AI75" i="27"/>
  <c r="AI45" i="27"/>
  <c r="AF31" i="27"/>
  <c r="AI74" i="27"/>
  <c r="AI72" i="27"/>
  <c r="AI70" i="27"/>
  <c r="AI68" i="27"/>
  <c r="AI66" i="27"/>
  <c r="AI64" i="27"/>
  <c r="AI62" i="27"/>
  <c r="AI60" i="27"/>
  <c r="AI58" i="27"/>
  <c r="AI56" i="27"/>
  <c r="AI54" i="27"/>
  <c r="AI52" i="27"/>
  <c r="AI50" i="27"/>
  <c r="AI48" i="27"/>
  <c r="AI46" i="27"/>
  <c r="AI73" i="27"/>
  <c r="AI71" i="27"/>
  <c r="AI69" i="27"/>
  <c r="AI67" i="27"/>
  <c r="AI65" i="27"/>
  <c r="AI63" i="27"/>
  <c r="AI61" i="27"/>
  <c r="AI59" i="27"/>
  <c r="AI57" i="27"/>
  <c r="AI55" i="27"/>
  <c r="AI53" i="27"/>
  <c r="AI51" i="27"/>
  <c r="AI49" i="27"/>
  <c r="AI47" i="27"/>
  <c r="C31" i="27"/>
  <c r="D74" i="27"/>
  <c r="D72" i="27"/>
  <c r="D70" i="27"/>
  <c r="D68" i="27"/>
  <c r="D66" i="27"/>
  <c r="D64" i="27"/>
  <c r="D62" i="27"/>
  <c r="D60" i="27"/>
  <c r="D58" i="27"/>
  <c r="D56" i="27"/>
  <c r="D54" i="27"/>
  <c r="D52" i="27"/>
  <c r="D50" i="27"/>
  <c r="D48" i="27"/>
  <c r="D46" i="27"/>
  <c r="D73" i="27"/>
  <c r="D71" i="27"/>
  <c r="D69" i="27"/>
  <c r="D67" i="27"/>
  <c r="D65" i="27"/>
  <c r="D63" i="27"/>
  <c r="D61" i="27"/>
  <c r="D59" i="27"/>
  <c r="D57" i="27"/>
  <c r="D55" i="27"/>
  <c r="D53" i="27"/>
  <c r="D51" i="27"/>
  <c r="D49" i="27"/>
  <c r="D47" i="27"/>
  <c r="T29" i="27"/>
  <c r="BB30" i="27"/>
  <c r="AP30" i="27" s="1"/>
  <c r="AR29" i="27" s="1"/>
  <c r="AU29" i="27" s="1"/>
  <c r="M30" i="27"/>
  <c r="O29" i="27" s="1"/>
  <c r="R29" i="27" s="1"/>
  <c r="AW29" i="27"/>
  <c r="AI77" i="27" l="1"/>
  <c r="D77" i="27"/>
  <c r="E75" i="27"/>
  <c r="E76" i="27"/>
  <c r="AY29" i="27"/>
  <c r="AK31" i="27"/>
  <c r="AM31" i="27" s="1"/>
  <c r="V29" i="27"/>
  <c r="H31" i="27"/>
  <c r="J31" i="27" s="1"/>
  <c r="Y31" i="27" s="1"/>
  <c r="AJ76" i="27" l="1"/>
  <c r="AJ75" i="27"/>
  <c r="AJ45" i="27"/>
  <c r="M31" i="27"/>
  <c r="O30" i="27" s="1"/>
  <c r="R30" i="27" s="1"/>
  <c r="AF32" i="27"/>
  <c r="AJ73" i="27"/>
  <c r="AJ71" i="27"/>
  <c r="AJ69" i="27"/>
  <c r="AJ67" i="27"/>
  <c r="AJ65" i="27"/>
  <c r="AJ63" i="27"/>
  <c r="AJ61" i="27"/>
  <c r="AJ59" i="27"/>
  <c r="AJ57" i="27"/>
  <c r="AJ55" i="27"/>
  <c r="AJ53" i="27"/>
  <c r="AJ51" i="27"/>
  <c r="AJ49" i="27"/>
  <c r="AJ47" i="27"/>
  <c r="AJ74" i="27"/>
  <c r="AJ72" i="27"/>
  <c r="AJ70" i="27"/>
  <c r="AJ68" i="27"/>
  <c r="AJ66" i="27"/>
  <c r="AJ64" i="27"/>
  <c r="AJ62" i="27"/>
  <c r="AJ60" i="27"/>
  <c r="AJ58" i="27"/>
  <c r="AJ56" i="27"/>
  <c r="AJ54" i="27"/>
  <c r="AJ52" i="27"/>
  <c r="AJ50" i="27"/>
  <c r="AJ48" i="27"/>
  <c r="AJ46" i="27"/>
  <c r="AW30" i="27"/>
  <c r="C32" i="27"/>
  <c r="E74" i="27"/>
  <c r="E72" i="27"/>
  <c r="E70" i="27"/>
  <c r="E68" i="27"/>
  <c r="E66" i="27"/>
  <c r="E64" i="27"/>
  <c r="E62" i="27"/>
  <c r="E60" i="27"/>
  <c r="E58" i="27"/>
  <c r="E56" i="27"/>
  <c r="E54" i="27"/>
  <c r="E52" i="27"/>
  <c r="E50" i="27"/>
  <c r="E48" i="27"/>
  <c r="E46" i="27"/>
  <c r="E73" i="27"/>
  <c r="E71" i="27"/>
  <c r="E69" i="27"/>
  <c r="E67" i="27"/>
  <c r="E65" i="27"/>
  <c r="E63" i="27"/>
  <c r="E61" i="27"/>
  <c r="E59" i="27"/>
  <c r="E57" i="27"/>
  <c r="E55" i="27"/>
  <c r="E53" i="27"/>
  <c r="E51" i="27"/>
  <c r="E49" i="27"/>
  <c r="E47" i="27"/>
  <c r="E45" i="27"/>
  <c r="T30" i="27"/>
  <c r="BB31" i="27"/>
  <c r="AP31" i="27" s="1"/>
  <c r="AR30" i="27" s="1"/>
  <c r="AU30" i="27" s="1"/>
  <c r="AJ77" i="27" l="1"/>
  <c r="E77" i="27"/>
  <c r="F76" i="27"/>
  <c r="F75" i="27"/>
  <c r="V30" i="27"/>
  <c r="AK32" i="27"/>
  <c r="AM32" i="27" s="1"/>
  <c r="H32" i="27"/>
  <c r="J32" i="27" s="1"/>
  <c r="Y32" i="27" s="1"/>
  <c r="AY30" i="27"/>
  <c r="AK76" i="27" l="1"/>
  <c r="AK75" i="27"/>
  <c r="AK45" i="27"/>
  <c r="M32" i="27"/>
  <c r="O31" i="27" s="1"/>
  <c r="R31" i="27" s="1"/>
  <c r="BB32" i="27"/>
  <c r="AP32" i="27" s="1"/>
  <c r="AR31" i="27" s="1"/>
  <c r="AU31" i="27" s="1"/>
  <c r="AW31" i="27"/>
  <c r="C33" i="27"/>
  <c r="F65" i="27"/>
  <c r="F63" i="27"/>
  <c r="F61" i="27"/>
  <c r="F59" i="27"/>
  <c r="F57" i="27"/>
  <c r="F55" i="27"/>
  <c r="F53" i="27"/>
  <c r="F51" i="27"/>
  <c r="F74" i="27"/>
  <c r="F72" i="27"/>
  <c r="F70" i="27"/>
  <c r="F68" i="27"/>
  <c r="F66" i="27"/>
  <c r="F48" i="27"/>
  <c r="F46" i="27"/>
  <c r="F64" i="27"/>
  <c r="F62" i="27"/>
  <c r="F60" i="27"/>
  <c r="F58" i="27"/>
  <c r="F56" i="27"/>
  <c r="F54" i="27"/>
  <c r="F52" i="27"/>
  <c r="F50" i="27"/>
  <c r="F73" i="27"/>
  <c r="F71" i="27"/>
  <c r="F69" i="27"/>
  <c r="F67" i="27"/>
  <c r="F49" i="27"/>
  <c r="F47" i="27"/>
  <c r="F45" i="27"/>
  <c r="T31" i="27"/>
  <c r="AF33" i="27"/>
  <c r="AK63" i="27"/>
  <c r="AK61" i="27"/>
  <c r="AK59" i="27"/>
  <c r="AK57" i="27"/>
  <c r="AK55" i="27"/>
  <c r="AK53" i="27"/>
  <c r="AK51" i="27"/>
  <c r="AK49" i="27"/>
  <c r="AK73" i="27"/>
  <c r="AK71" i="27"/>
  <c r="AK69" i="27"/>
  <c r="AK67" i="27"/>
  <c r="AK65" i="27"/>
  <c r="AK47" i="27"/>
  <c r="AK64" i="27"/>
  <c r="AK62" i="27"/>
  <c r="AK60" i="27"/>
  <c r="AK58" i="27"/>
  <c r="AK56" i="27"/>
  <c r="AK54" i="27"/>
  <c r="AK52" i="27"/>
  <c r="AK50" i="27"/>
  <c r="AK74" i="27"/>
  <c r="AK72" i="27"/>
  <c r="AK70" i="27"/>
  <c r="AK68" i="27"/>
  <c r="AK66" i="27"/>
  <c r="AK48" i="27"/>
  <c r="AK46" i="27"/>
  <c r="AK77" i="27" l="1"/>
  <c r="F77" i="27"/>
  <c r="G76" i="27"/>
  <c r="G75" i="27"/>
  <c r="AY31" i="27"/>
  <c r="V31" i="27"/>
  <c r="AK33" i="27"/>
  <c r="AM33" i="27" s="1"/>
  <c r="H33" i="27"/>
  <c r="J33" i="27" s="1"/>
  <c r="Y33" i="27" s="1"/>
  <c r="AL76" i="27" l="1"/>
  <c r="AL75" i="27"/>
  <c r="AL45" i="27"/>
  <c r="M33" i="27"/>
  <c r="O32" i="27" s="1"/>
  <c r="R32" i="27" s="1"/>
  <c r="AF34" i="27"/>
  <c r="AL73" i="27"/>
  <c r="AL71" i="27"/>
  <c r="AL69" i="27"/>
  <c r="AL67" i="27"/>
  <c r="AL65" i="27"/>
  <c r="AL63" i="27"/>
  <c r="AL61" i="27"/>
  <c r="AL59" i="27"/>
  <c r="AL57" i="27"/>
  <c r="AL55" i="27"/>
  <c r="AL53" i="27"/>
  <c r="AL51" i="27"/>
  <c r="AL49" i="27"/>
  <c r="AL47" i="27"/>
  <c r="AL74" i="27"/>
  <c r="AL72" i="27"/>
  <c r="AL70" i="27"/>
  <c r="AL68" i="27"/>
  <c r="AL66" i="27"/>
  <c r="AL64" i="27"/>
  <c r="AL62" i="27"/>
  <c r="AL60" i="27"/>
  <c r="AL58" i="27"/>
  <c r="AL56" i="27"/>
  <c r="AL54" i="27"/>
  <c r="AL52" i="27"/>
  <c r="AL50" i="27"/>
  <c r="AL48" i="27"/>
  <c r="AL46" i="27"/>
  <c r="C34" i="27"/>
  <c r="G74" i="27"/>
  <c r="G72" i="27"/>
  <c r="G70" i="27"/>
  <c r="G68" i="27"/>
  <c r="G66" i="27"/>
  <c r="G64" i="27"/>
  <c r="G62" i="27"/>
  <c r="G60" i="27"/>
  <c r="G58" i="27"/>
  <c r="G56" i="27"/>
  <c r="G54" i="27"/>
  <c r="G52" i="27"/>
  <c r="G50" i="27"/>
  <c r="G48" i="27"/>
  <c r="G46" i="27"/>
  <c r="G73" i="27"/>
  <c r="G71" i="27"/>
  <c r="G69" i="27"/>
  <c r="G67" i="27"/>
  <c r="G65" i="27"/>
  <c r="G63" i="27"/>
  <c r="G61" i="27"/>
  <c r="G59" i="27"/>
  <c r="G57" i="27"/>
  <c r="G55" i="27"/>
  <c r="G53" i="27"/>
  <c r="G51" i="27"/>
  <c r="G49" i="27"/>
  <c r="G47" i="27"/>
  <c r="G45" i="27"/>
  <c r="T32" i="27"/>
  <c r="AW32" i="27"/>
  <c r="BB33" i="27"/>
  <c r="AP33" i="27" s="1"/>
  <c r="AR32" i="27" s="1"/>
  <c r="AU32" i="27" s="1"/>
  <c r="AL77" i="27" l="1"/>
  <c r="G77" i="27"/>
  <c r="I45" i="27"/>
  <c r="H76" i="27"/>
  <c r="I75" i="27"/>
  <c r="H75" i="27"/>
  <c r="I76" i="27"/>
  <c r="H34" i="27"/>
  <c r="J34" i="27" s="1"/>
  <c r="Y34" i="27" s="1"/>
  <c r="AY32" i="27"/>
  <c r="V32" i="27"/>
  <c r="AK34" i="27"/>
  <c r="AM34" i="27" s="1"/>
  <c r="AM75" i="27" l="1"/>
  <c r="AN76" i="27"/>
  <c r="AM76" i="27"/>
  <c r="AN75" i="27"/>
  <c r="J76" i="27"/>
  <c r="J75" i="27"/>
  <c r="AM45" i="27"/>
  <c r="AN45" i="27"/>
  <c r="AK35" i="27"/>
  <c r="AM35" i="27" s="1"/>
  <c r="BB35" i="27" s="1"/>
  <c r="AP35" i="27" s="1"/>
  <c r="AM74" i="27"/>
  <c r="AM72" i="27"/>
  <c r="AM70" i="27"/>
  <c r="AM68" i="27"/>
  <c r="AM66" i="27"/>
  <c r="AM64" i="27"/>
  <c r="AM62" i="27"/>
  <c r="AM60" i="27"/>
  <c r="AM58" i="27"/>
  <c r="AM56" i="27"/>
  <c r="AM54" i="27"/>
  <c r="AM52" i="27"/>
  <c r="AM50" i="27"/>
  <c r="AM48" i="27"/>
  <c r="AM46" i="27"/>
  <c r="AN47" i="27"/>
  <c r="AN57" i="27"/>
  <c r="AN49" i="27"/>
  <c r="AN74" i="27"/>
  <c r="AN66" i="27"/>
  <c r="AN59" i="27"/>
  <c r="AN51" i="27"/>
  <c r="AN64" i="27"/>
  <c r="AN56" i="27"/>
  <c r="AN73" i="27"/>
  <c r="AN65" i="27"/>
  <c r="AN58" i="27"/>
  <c r="AN50" i="27"/>
  <c r="AN67" i="27"/>
  <c r="AN68" i="27"/>
  <c r="AM73" i="27"/>
  <c r="AM71" i="27"/>
  <c r="AM69" i="27"/>
  <c r="AM67" i="27"/>
  <c r="AM65" i="27"/>
  <c r="AM63" i="27"/>
  <c r="AM61" i="27"/>
  <c r="AM59" i="27"/>
  <c r="AM57" i="27"/>
  <c r="AM55" i="27"/>
  <c r="AM53" i="27"/>
  <c r="AM51" i="27"/>
  <c r="AM49" i="27"/>
  <c r="AM47" i="27"/>
  <c r="AN61" i="27"/>
  <c r="AN53" i="27"/>
  <c r="AN46" i="27"/>
  <c r="AN70" i="27"/>
  <c r="AN63" i="27"/>
  <c r="AN55" i="27"/>
  <c r="AO55" i="27" s="1"/>
  <c r="AN48" i="27"/>
  <c r="AN60" i="27"/>
  <c r="AN52" i="27"/>
  <c r="AN69" i="27"/>
  <c r="AN62" i="27"/>
  <c r="AN54" i="27"/>
  <c r="AN71" i="27"/>
  <c r="AN72" i="27"/>
  <c r="AO72" i="27" s="1"/>
  <c r="AW33" i="27"/>
  <c r="H35" i="27"/>
  <c r="J35" i="27" s="1"/>
  <c r="H73" i="27"/>
  <c r="H71" i="27"/>
  <c r="H69" i="27"/>
  <c r="H67" i="27"/>
  <c r="H65" i="27"/>
  <c r="H63" i="27"/>
  <c r="H61" i="27"/>
  <c r="H59" i="27"/>
  <c r="H57" i="27"/>
  <c r="H55" i="27"/>
  <c r="H53" i="27"/>
  <c r="H51" i="27"/>
  <c r="H49" i="27"/>
  <c r="H47" i="27"/>
  <c r="H45" i="27"/>
  <c r="I49" i="27"/>
  <c r="I52" i="27"/>
  <c r="I56" i="27"/>
  <c r="I60" i="27"/>
  <c r="I64" i="27"/>
  <c r="I68" i="27"/>
  <c r="I72" i="27"/>
  <c r="I46" i="27"/>
  <c r="I63" i="27"/>
  <c r="I55" i="27"/>
  <c r="I61" i="27"/>
  <c r="I53" i="27"/>
  <c r="I67" i="27"/>
  <c r="I69" i="27"/>
  <c r="H74" i="27"/>
  <c r="H72" i="27"/>
  <c r="H70" i="27"/>
  <c r="H68" i="27"/>
  <c r="H66" i="27"/>
  <c r="H64" i="27"/>
  <c r="H62" i="27"/>
  <c r="H60" i="27"/>
  <c r="H58" i="27"/>
  <c r="H56" i="27"/>
  <c r="H54" i="27"/>
  <c r="H52" i="27"/>
  <c r="H50" i="27"/>
  <c r="H48" i="27"/>
  <c r="H46" i="27"/>
  <c r="I47" i="27"/>
  <c r="I50" i="27"/>
  <c r="I54" i="27"/>
  <c r="I58" i="27"/>
  <c r="I62" i="27"/>
  <c r="I66" i="27"/>
  <c r="J66" i="27" s="1"/>
  <c r="I70" i="27"/>
  <c r="I74" i="27"/>
  <c r="I48" i="27"/>
  <c r="I59" i="27"/>
  <c r="I51" i="27"/>
  <c r="I57" i="27"/>
  <c r="I71" i="27"/>
  <c r="I73" i="27"/>
  <c r="I65" i="27"/>
  <c r="T33" i="27"/>
  <c r="BB34" i="27"/>
  <c r="AP34" i="27" s="1"/>
  <c r="AR33" i="27" s="1"/>
  <c r="AU33" i="27" s="1"/>
  <c r="M34" i="27"/>
  <c r="O33" i="27" s="1"/>
  <c r="R33" i="27" s="1"/>
  <c r="AM77" i="27" l="1"/>
  <c r="AN77" i="27"/>
  <c r="I77" i="27"/>
  <c r="H77" i="27"/>
  <c r="T34" i="27" s="1"/>
  <c r="AO75" i="27"/>
  <c r="AO76" i="27"/>
  <c r="J71" i="27"/>
  <c r="J47" i="27"/>
  <c r="J55" i="27"/>
  <c r="J46" i="27"/>
  <c r="J57" i="27"/>
  <c r="J61" i="27"/>
  <c r="J49" i="27"/>
  <c r="Y35" i="27"/>
  <c r="M35" i="27" s="1"/>
  <c r="O34" i="27" s="1"/>
  <c r="R34" i="27" s="1"/>
  <c r="AO54" i="27"/>
  <c r="AO70" i="27"/>
  <c r="AO62" i="27"/>
  <c r="AO46" i="27"/>
  <c r="J73" i="27"/>
  <c r="AO60" i="27"/>
  <c r="AO56" i="27"/>
  <c r="AO68" i="27"/>
  <c r="AO69" i="27"/>
  <c r="AO53" i="27"/>
  <c r="AO50" i="27"/>
  <c r="AO66" i="27"/>
  <c r="AO61" i="27"/>
  <c r="AO58" i="27"/>
  <c r="AO74" i="27"/>
  <c r="AR34" i="27"/>
  <c r="AU34" i="27" s="1"/>
  <c r="AY33" i="27"/>
  <c r="AO65" i="27"/>
  <c r="AO49" i="27"/>
  <c r="J50" i="27"/>
  <c r="J74" i="27"/>
  <c r="J58" i="27"/>
  <c r="J48" i="27"/>
  <c r="J51" i="27"/>
  <c r="J65" i="27"/>
  <c r="J70" i="27"/>
  <c r="J62" i="27"/>
  <c r="J54" i="27"/>
  <c r="J69" i="27"/>
  <c r="J53" i="27"/>
  <c r="J68" i="27"/>
  <c r="J60" i="27"/>
  <c r="J52" i="27"/>
  <c r="J45" i="27"/>
  <c r="AO45" i="27"/>
  <c r="AO51" i="27"/>
  <c r="AO47" i="27"/>
  <c r="V33" i="27"/>
  <c r="J59" i="27"/>
  <c r="J67" i="27"/>
  <c r="J63" i="27"/>
  <c r="J72" i="27"/>
  <c r="J64" i="27"/>
  <c r="J56" i="27"/>
  <c r="AO71" i="27"/>
  <c r="AO52" i="27"/>
  <c r="AO48" i="27"/>
  <c r="AO63" i="27"/>
  <c r="AW34" i="27"/>
  <c r="AO67" i="27"/>
  <c r="AO73" i="27"/>
  <c r="AO64" i="27"/>
  <c r="AO59" i="27"/>
  <c r="AO57" i="27"/>
  <c r="AO77" i="27" l="1"/>
  <c r="J77" i="27"/>
  <c r="AY34" i="27"/>
  <c r="AY36" i="27" s="1"/>
  <c r="AM41" i="27" s="1"/>
  <c r="V34" i="27"/>
  <c r="V36" i="27" s="1"/>
  <c r="AQ41" i="27" l="1"/>
  <c r="N41" i="27"/>
  <c r="J41" i="27"/>
  <c r="AM24" i="5" l="1"/>
  <c r="AW22" i="5" s="1"/>
  <c r="L68" i="15" l="1"/>
  <c r="AO57" i="15"/>
  <c r="I33" i="15"/>
  <c r="I31" i="15"/>
  <c r="I29" i="15"/>
  <c r="I27" i="15"/>
  <c r="I21" i="15" l="1"/>
  <c r="I26" i="15"/>
  <c r="I37" i="15"/>
  <c r="I24" i="15"/>
  <c r="I34" i="15"/>
  <c r="I50" i="15"/>
  <c r="I48" i="15"/>
  <c r="I42" i="15"/>
  <c r="I38" i="15"/>
  <c r="I30" i="15"/>
  <c r="I23" i="15"/>
  <c r="I28" i="15"/>
  <c r="I36" i="15"/>
  <c r="I46" i="15"/>
  <c r="I44" i="15"/>
  <c r="I40" i="15"/>
  <c r="I32" i="15"/>
  <c r="I22" i="15"/>
  <c r="I35" i="15"/>
  <c r="I39" i="15"/>
  <c r="I41" i="15"/>
  <c r="I43" i="15"/>
  <c r="I45" i="15"/>
  <c r="I47" i="15"/>
  <c r="I49" i="15"/>
  <c r="I25" i="15"/>
  <c r="I54" i="15" l="1"/>
  <c r="I53" i="15"/>
  <c r="H56" i="15" s="1"/>
  <c r="J56" i="15" s="1"/>
  <c r="F59" i="15" s="1"/>
  <c r="L51" i="15" l="1"/>
  <c r="V51" i="15" s="1"/>
  <c r="O51" i="15" s="1"/>
  <c r="L52" i="15"/>
  <c r="V52" i="15" s="1"/>
  <c r="O52" i="15" s="1"/>
  <c r="L21" i="15"/>
  <c r="V21" i="15"/>
  <c r="O21" i="15" s="1"/>
  <c r="L22" i="15"/>
  <c r="V22" i="15" s="1"/>
  <c r="L33" i="15" l="1"/>
  <c r="V33" i="15" s="1"/>
  <c r="O33" i="15" s="1"/>
  <c r="L31" i="15"/>
  <c r="V31" i="15" s="1"/>
  <c r="O31" i="15" s="1"/>
  <c r="L29" i="15"/>
  <c r="V29" i="15" s="1"/>
  <c r="O29" i="15" s="1"/>
  <c r="L27" i="15"/>
  <c r="V27" i="15" s="1"/>
  <c r="O27" i="15" s="1"/>
  <c r="L23" i="15"/>
  <c r="L38" i="15"/>
  <c r="V38" i="15" s="1"/>
  <c r="O38" i="15" s="1"/>
  <c r="L40" i="15"/>
  <c r="V40" i="15" s="1"/>
  <c r="O40" i="15" s="1"/>
  <c r="L42" i="15"/>
  <c r="V42" i="15" s="1"/>
  <c r="O42" i="15" s="1"/>
  <c r="L44" i="15"/>
  <c r="V44" i="15" s="1"/>
  <c r="O44" i="15" s="1"/>
  <c r="L46" i="15"/>
  <c r="V46" i="15" s="1"/>
  <c r="O46" i="15" s="1"/>
  <c r="L48" i="15"/>
  <c r="V48" i="15" s="1"/>
  <c r="O48" i="15" s="1"/>
  <c r="L50" i="15"/>
  <c r="V50" i="15" s="1"/>
  <c r="O50" i="15" s="1"/>
  <c r="L35" i="15"/>
  <c r="V35" i="15" s="1"/>
  <c r="O35" i="15" s="1"/>
  <c r="L30" i="15"/>
  <c r="V30" i="15" s="1"/>
  <c r="O30" i="15" s="1"/>
  <c r="L37" i="15"/>
  <c r="V37" i="15" s="1"/>
  <c r="O37" i="15" s="1"/>
  <c r="L39" i="15"/>
  <c r="V39" i="15" s="1"/>
  <c r="O39" i="15" s="1"/>
  <c r="L41" i="15"/>
  <c r="V41" i="15" s="1"/>
  <c r="O41" i="15" s="1"/>
  <c r="L43" i="15"/>
  <c r="V43" i="15" s="1"/>
  <c r="O43" i="15" s="1"/>
  <c r="L45" i="15"/>
  <c r="V45" i="15" s="1"/>
  <c r="O45" i="15" s="1"/>
  <c r="L47" i="15"/>
  <c r="V47" i="15" s="1"/>
  <c r="O47" i="15" s="1"/>
  <c r="L49" i="15"/>
  <c r="V49" i="15" s="1"/>
  <c r="O49" i="15" s="1"/>
  <c r="L26" i="15"/>
  <c r="V26" i="15" s="1"/>
  <c r="O26" i="15" s="1"/>
  <c r="L36" i="15"/>
  <c r="V36" i="15" s="1"/>
  <c r="O36" i="15" s="1"/>
  <c r="L28" i="15"/>
  <c r="V28" i="15" s="1"/>
  <c r="O28" i="15" s="1"/>
  <c r="L32" i="15"/>
  <c r="V32" i="15" s="1"/>
  <c r="O32" i="15" s="1"/>
  <c r="L34" i="15"/>
  <c r="V34" i="15" s="1"/>
  <c r="O34" i="15" s="1"/>
  <c r="L24" i="15"/>
  <c r="V24" i="15" s="1"/>
  <c r="O24" i="15" s="1"/>
  <c r="O22" i="15"/>
  <c r="L25" i="15"/>
  <c r="V25" i="15" s="1"/>
  <c r="O25" i="15" s="1"/>
  <c r="L53" i="15" l="1"/>
  <c r="V23" i="15"/>
  <c r="O23" i="15" s="1"/>
  <c r="O53" i="15" l="1"/>
  <c r="F60" i="15" s="1"/>
  <c r="I68" i="15" s="1"/>
  <c r="L41" i="5" l="1"/>
  <c r="AO41" i="5"/>
  <c r="AF29" i="5"/>
  <c r="C29" i="5"/>
  <c r="J24" i="5"/>
  <c r="T22" i="5" s="1"/>
  <c r="AH76" i="5" l="1"/>
  <c r="C76" i="5"/>
  <c r="AH48" i="5"/>
  <c r="H29" i="5"/>
  <c r="J29" i="5" s="1"/>
  <c r="AK29" i="5"/>
  <c r="AM29" i="5" s="1"/>
  <c r="BB29" i="5" s="1"/>
  <c r="C46" i="5" l="1"/>
  <c r="C75" i="5"/>
  <c r="AF30" i="5"/>
  <c r="AH75" i="5"/>
  <c r="C45" i="5"/>
  <c r="C49" i="5"/>
  <c r="C48" i="5"/>
  <c r="C57" i="5"/>
  <c r="C56" i="5"/>
  <c r="C65" i="5"/>
  <c r="C64" i="5"/>
  <c r="C73" i="5"/>
  <c r="C72" i="5"/>
  <c r="C71" i="5"/>
  <c r="C63" i="5"/>
  <c r="C55" i="5"/>
  <c r="C47" i="5"/>
  <c r="C70" i="5"/>
  <c r="C62" i="5"/>
  <c r="C54" i="5"/>
  <c r="C67" i="5"/>
  <c r="C59" i="5"/>
  <c r="C51" i="5"/>
  <c r="C74" i="5"/>
  <c r="C66" i="5"/>
  <c r="C58" i="5"/>
  <c r="C50" i="5"/>
  <c r="C69" i="5"/>
  <c r="C61" i="5"/>
  <c r="C53" i="5"/>
  <c r="C68" i="5"/>
  <c r="C60" i="5"/>
  <c r="C52" i="5"/>
  <c r="AH45" i="5"/>
  <c r="AH74" i="5"/>
  <c r="AH46" i="5"/>
  <c r="AP29" i="5"/>
  <c r="AH47" i="5"/>
  <c r="AH59" i="5"/>
  <c r="AH63" i="5"/>
  <c r="AH67" i="5"/>
  <c r="AH69" i="5"/>
  <c r="AH71" i="5"/>
  <c r="AH50" i="5"/>
  <c r="AH54" i="5"/>
  <c r="AH57" i="5"/>
  <c r="AH61" i="5"/>
  <c r="AH65" i="5"/>
  <c r="AH52" i="5"/>
  <c r="AH56" i="5"/>
  <c r="Y29" i="5"/>
  <c r="M29" i="5" s="1"/>
  <c r="C30" i="5"/>
  <c r="AH58" i="5"/>
  <c r="AH60" i="5"/>
  <c r="AH62" i="5"/>
  <c r="AH64" i="5"/>
  <c r="AH66" i="5"/>
  <c r="AH68" i="5"/>
  <c r="AH70" i="5"/>
  <c r="AH72" i="5"/>
  <c r="AH49" i="5"/>
  <c r="AH51" i="5"/>
  <c r="AH53" i="5"/>
  <c r="AH55" i="5"/>
  <c r="AH73" i="5"/>
  <c r="D75" i="5" l="1"/>
  <c r="C77" i="5"/>
  <c r="T29" i="5" s="1"/>
  <c r="AI75" i="5"/>
  <c r="AH77" i="5"/>
  <c r="AW29" i="5" s="1"/>
  <c r="AI76" i="5"/>
  <c r="D71" i="5"/>
  <c r="D57" i="5"/>
  <c r="D55" i="5"/>
  <c r="AI74" i="5"/>
  <c r="AK30" i="5"/>
  <c r="AM30" i="5" s="1"/>
  <c r="H30" i="5"/>
  <c r="J30" i="5" s="1"/>
  <c r="D62" i="5" l="1"/>
  <c r="D68" i="5"/>
  <c r="D72" i="5"/>
  <c r="D66" i="5"/>
  <c r="D61" i="5"/>
  <c r="D52" i="5"/>
  <c r="D59" i="5"/>
  <c r="D56" i="5"/>
  <c r="D73" i="5"/>
  <c r="D51" i="5"/>
  <c r="D58" i="5"/>
  <c r="D54" i="5"/>
  <c r="D70" i="5"/>
  <c r="D65" i="5"/>
  <c r="D63" i="5"/>
  <c r="D60" i="5"/>
  <c r="D53" i="5"/>
  <c r="D47" i="5"/>
  <c r="D48" i="5"/>
  <c r="D64" i="5"/>
  <c r="D67" i="5"/>
  <c r="D69" i="5"/>
  <c r="D50" i="5"/>
  <c r="D74" i="5"/>
  <c r="D49" i="5"/>
  <c r="D45" i="5"/>
  <c r="D76" i="5"/>
  <c r="D46" i="5"/>
  <c r="Y30" i="5"/>
  <c r="M30" i="5" s="1"/>
  <c r="O29" i="5" s="1"/>
  <c r="R29" i="5" s="1"/>
  <c r="AF31" i="5"/>
  <c r="AI73" i="5"/>
  <c r="AI71" i="5"/>
  <c r="AI69" i="5"/>
  <c r="AI67" i="5"/>
  <c r="AI65" i="5"/>
  <c r="AI63" i="5"/>
  <c r="AI61" i="5"/>
  <c r="AI59" i="5"/>
  <c r="AI57" i="5"/>
  <c r="AI56" i="5"/>
  <c r="AI54" i="5"/>
  <c r="AI52" i="5"/>
  <c r="AI50" i="5"/>
  <c r="AI48" i="5"/>
  <c r="AI46" i="5"/>
  <c r="AI72" i="5"/>
  <c r="AI70" i="5"/>
  <c r="AI68" i="5"/>
  <c r="AI66" i="5"/>
  <c r="AI64" i="5"/>
  <c r="AI62" i="5"/>
  <c r="AI60" i="5"/>
  <c r="AI58" i="5"/>
  <c r="AI55" i="5"/>
  <c r="AI53" i="5"/>
  <c r="AI51" i="5"/>
  <c r="AI49" i="5"/>
  <c r="AI47" i="5"/>
  <c r="AI45" i="5"/>
  <c r="C31" i="5"/>
  <c r="BB30" i="5"/>
  <c r="AP30" i="5" s="1"/>
  <c r="AR29" i="5" s="1"/>
  <c r="AU29" i="5" s="1"/>
  <c r="AY29" i="5" s="1"/>
  <c r="D77" i="5" l="1"/>
  <c r="AI77" i="5"/>
  <c r="E76" i="5"/>
  <c r="E75" i="5"/>
  <c r="AJ76" i="5"/>
  <c r="AJ75" i="5"/>
  <c r="E74" i="5"/>
  <c r="AJ74" i="5"/>
  <c r="V29" i="5"/>
  <c r="H31" i="5"/>
  <c r="J31" i="5" s="1"/>
  <c r="AK31" i="5"/>
  <c r="AM31" i="5" s="1"/>
  <c r="BB31" i="5" l="1"/>
  <c r="AP31" i="5" s="1"/>
  <c r="AR30" i="5" s="1"/>
  <c r="AU30" i="5" s="1"/>
  <c r="Y31" i="5"/>
  <c r="M31" i="5" s="1"/>
  <c r="O30" i="5" s="1"/>
  <c r="R30" i="5" s="1"/>
  <c r="T30" i="5"/>
  <c r="AF32" i="5"/>
  <c r="AJ72" i="5"/>
  <c r="AJ70" i="5"/>
  <c r="AJ68" i="5"/>
  <c r="AJ66" i="5"/>
  <c r="AJ64" i="5"/>
  <c r="AJ62" i="5"/>
  <c r="AJ60" i="5"/>
  <c r="AJ58" i="5"/>
  <c r="AJ56" i="5"/>
  <c r="AJ54" i="5"/>
  <c r="AJ52" i="5"/>
  <c r="AJ50" i="5"/>
  <c r="AJ48" i="5"/>
  <c r="AJ46" i="5"/>
  <c r="AJ73" i="5"/>
  <c r="AJ71" i="5"/>
  <c r="AJ69" i="5"/>
  <c r="AJ67" i="5"/>
  <c r="AJ65" i="5"/>
  <c r="AJ63" i="5"/>
  <c r="AJ61" i="5"/>
  <c r="AJ59" i="5"/>
  <c r="AJ57" i="5"/>
  <c r="AJ55" i="5"/>
  <c r="AJ53" i="5"/>
  <c r="AJ51" i="5"/>
  <c r="AJ49" i="5"/>
  <c r="AJ47" i="5"/>
  <c r="AJ45" i="5"/>
  <c r="C32" i="5"/>
  <c r="E73" i="5"/>
  <c r="E71" i="5"/>
  <c r="E69" i="5"/>
  <c r="E67" i="5"/>
  <c r="E65" i="5"/>
  <c r="E63" i="5"/>
  <c r="E61" i="5"/>
  <c r="E59" i="5"/>
  <c r="E57" i="5"/>
  <c r="E55" i="5"/>
  <c r="E53" i="5"/>
  <c r="E51" i="5"/>
  <c r="E49" i="5"/>
  <c r="E47" i="5"/>
  <c r="E45" i="5"/>
  <c r="E72" i="5"/>
  <c r="E70" i="5"/>
  <c r="E68" i="5"/>
  <c r="E66" i="5"/>
  <c r="E64" i="5"/>
  <c r="E62" i="5"/>
  <c r="E60" i="5"/>
  <c r="E58" i="5"/>
  <c r="E56" i="5"/>
  <c r="E54" i="5"/>
  <c r="E52" i="5"/>
  <c r="E50" i="5"/>
  <c r="E48" i="5"/>
  <c r="E46" i="5"/>
  <c r="AW30" i="5"/>
  <c r="AJ77" i="5" l="1"/>
  <c r="F75" i="5"/>
  <c r="F76" i="5"/>
  <c r="E77" i="5"/>
  <c r="AK76" i="5"/>
  <c r="AK75" i="5"/>
  <c r="F74" i="5"/>
  <c r="AK74" i="5"/>
  <c r="AY30" i="5"/>
  <c r="V30" i="5"/>
  <c r="H32" i="5"/>
  <c r="J32" i="5" s="1"/>
  <c r="AK32" i="5"/>
  <c r="AM32" i="5" s="1"/>
  <c r="BB32" i="5" l="1"/>
  <c r="AP32" i="5" s="1"/>
  <c r="AR31" i="5" s="1"/>
  <c r="AU31" i="5" s="1"/>
  <c r="AW31" i="5"/>
  <c r="C33" i="5"/>
  <c r="F70" i="5"/>
  <c r="F68" i="5"/>
  <c r="F66" i="5"/>
  <c r="F64" i="5"/>
  <c r="F62" i="5"/>
  <c r="F60" i="5"/>
  <c r="F58" i="5"/>
  <c r="F56" i="5"/>
  <c r="F73" i="5"/>
  <c r="F55" i="5"/>
  <c r="F53" i="5"/>
  <c r="F51" i="5"/>
  <c r="F49" i="5"/>
  <c r="F47" i="5"/>
  <c r="F45" i="5"/>
  <c r="F71" i="5"/>
  <c r="F69" i="5"/>
  <c r="F67" i="5"/>
  <c r="F65" i="5"/>
  <c r="F63" i="5"/>
  <c r="F61" i="5"/>
  <c r="F59" i="5"/>
  <c r="F57" i="5"/>
  <c r="F72" i="5"/>
  <c r="F54" i="5"/>
  <c r="F52" i="5"/>
  <c r="F50" i="5"/>
  <c r="F48" i="5"/>
  <c r="F46" i="5"/>
  <c r="T31" i="5"/>
  <c r="AF33" i="5"/>
  <c r="AK72" i="5"/>
  <c r="AK70" i="5"/>
  <c r="AK68" i="5"/>
  <c r="AK66" i="5"/>
  <c r="AK64" i="5"/>
  <c r="AK62" i="5"/>
  <c r="AK60" i="5"/>
  <c r="AK58" i="5"/>
  <c r="AK56" i="5"/>
  <c r="AK54" i="5"/>
  <c r="AK52" i="5"/>
  <c r="AK50" i="5"/>
  <c r="AK48" i="5"/>
  <c r="AK46" i="5"/>
  <c r="AK71" i="5"/>
  <c r="AK69" i="5"/>
  <c r="AK67" i="5"/>
  <c r="AK65" i="5"/>
  <c r="AK63" i="5"/>
  <c r="AK61" i="5"/>
  <c r="AK59" i="5"/>
  <c r="AK57" i="5"/>
  <c r="AK73" i="5"/>
  <c r="AK55" i="5"/>
  <c r="AK53" i="5"/>
  <c r="AK51" i="5"/>
  <c r="AK49" i="5"/>
  <c r="AK47" i="5"/>
  <c r="AK45" i="5"/>
  <c r="Y32" i="5"/>
  <c r="M32" i="5" s="1"/>
  <c r="O31" i="5" s="1"/>
  <c r="R31" i="5" s="1"/>
  <c r="AK77" i="5" l="1"/>
  <c r="G75" i="5"/>
  <c r="G76" i="5"/>
  <c r="F77" i="5"/>
  <c r="AL76" i="5"/>
  <c r="AL75" i="5"/>
  <c r="G74" i="5"/>
  <c r="AL74" i="5"/>
  <c r="V31" i="5"/>
  <c r="AK33" i="5"/>
  <c r="AM33" i="5" s="1"/>
  <c r="AY31" i="5"/>
  <c r="H33" i="5"/>
  <c r="J33" i="5" s="1"/>
  <c r="Y33" i="5" l="1"/>
  <c r="M33" i="5" s="1"/>
  <c r="O32" i="5" s="1"/>
  <c r="R32" i="5" s="1"/>
  <c r="T32" i="5"/>
  <c r="BB33" i="5"/>
  <c r="AP33" i="5" s="1"/>
  <c r="AR32" i="5" s="1"/>
  <c r="AU32" i="5" s="1"/>
  <c r="C34" i="5"/>
  <c r="G72" i="5"/>
  <c r="G54" i="5"/>
  <c r="G52" i="5"/>
  <c r="G50" i="5"/>
  <c r="G48" i="5"/>
  <c r="G46" i="5"/>
  <c r="G70" i="5"/>
  <c r="G68" i="5"/>
  <c r="G66" i="5"/>
  <c r="G64" i="5"/>
  <c r="G62" i="5"/>
  <c r="G60" i="5"/>
  <c r="G58" i="5"/>
  <c r="G56" i="5"/>
  <c r="G73" i="5"/>
  <c r="G55" i="5"/>
  <c r="G53" i="5"/>
  <c r="G51" i="5"/>
  <c r="G49" i="5"/>
  <c r="G47" i="5"/>
  <c r="G45" i="5"/>
  <c r="G71" i="5"/>
  <c r="G69" i="5"/>
  <c r="G67" i="5"/>
  <c r="G65" i="5"/>
  <c r="G63" i="5"/>
  <c r="G61" i="5"/>
  <c r="G59" i="5"/>
  <c r="G57" i="5"/>
  <c r="AW32" i="5"/>
  <c r="AF34" i="5"/>
  <c r="AL70" i="5"/>
  <c r="AL60" i="5"/>
  <c r="AL56" i="5"/>
  <c r="AL54" i="5"/>
  <c r="AL52" i="5"/>
  <c r="AL50" i="5"/>
  <c r="AL48" i="5"/>
  <c r="AL46" i="5"/>
  <c r="AL71" i="5"/>
  <c r="AL69" i="5"/>
  <c r="AL67" i="5"/>
  <c r="AL65" i="5"/>
  <c r="AL63" i="5"/>
  <c r="AL61" i="5"/>
  <c r="AL59" i="5"/>
  <c r="AL57" i="5"/>
  <c r="AL73" i="5"/>
  <c r="AL55" i="5"/>
  <c r="AL53" i="5"/>
  <c r="AL51" i="5"/>
  <c r="AL49" i="5"/>
  <c r="AL47" i="5"/>
  <c r="AL45" i="5"/>
  <c r="AL72" i="5"/>
  <c r="AL68" i="5"/>
  <c r="AL66" i="5"/>
  <c r="AL64" i="5"/>
  <c r="AL62" i="5"/>
  <c r="AL58" i="5"/>
  <c r="H75" i="5" l="1"/>
  <c r="I76" i="5"/>
  <c r="H76" i="5"/>
  <c r="I75" i="5"/>
  <c r="G77" i="5"/>
  <c r="AL77" i="5"/>
  <c r="AM75" i="5"/>
  <c r="AN76" i="5"/>
  <c r="AM76" i="5"/>
  <c r="AN75" i="5"/>
  <c r="H74" i="5"/>
  <c r="I74" i="5"/>
  <c r="AM74" i="5"/>
  <c r="AN74" i="5"/>
  <c r="V32" i="5"/>
  <c r="AY32" i="5"/>
  <c r="H34" i="5"/>
  <c r="J34" i="5" s="1"/>
  <c r="AK34" i="5"/>
  <c r="AM34" i="5" s="1"/>
  <c r="J75" i="5" l="1"/>
  <c r="AO75" i="5"/>
  <c r="AO76" i="5"/>
  <c r="J76" i="5"/>
  <c r="AO74" i="5"/>
  <c r="J74" i="5"/>
  <c r="AK35" i="5"/>
  <c r="AM35" i="5" s="1"/>
  <c r="BB35" i="5" s="1"/>
  <c r="AP35" i="5" s="1"/>
  <c r="AM70" i="5"/>
  <c r="AM66" i="5"/>
  <c r="AM60" i="5"/>
  <c r="AM51" i="5"/>
  <c r="AM47" i="5"/>
  <c r="AN63" i="5"/>
  <c r="AN51" i="5"/>
  <c r="AN54" i="5"/>
  <c r="AN73" i="5"/>
  <c r="AN66" i="5"/>
  <c r="AO66" i="5" s="1"/>
  <c r="AN57" i="5"/>
  <c r="AN56" i="5"/>
  <c r="AN52" i="5"/>
  <c r="AM73" i="5"/>
  <c r="AM71" i="5"/>
  <c r="AM69" i="5"/>
  <c r="AM67" i="5"/>
  <c r="AM65" i="5"/>
  <c r="AM63" i="5"/>
  <c r="AM61" i="5"/>
  <c r="AM59" i="5"/>
  <c r="AM57" i="5"/>
  <c r="AM56" i="5"/>
  <c r="AM54" i="5"/>
  <c r="AM52" i="5"/>
  <c r="AM50" i="5"/>
  <c r="AM48" i="5"/>
  <c r="AM46" i="5"/>
  <c r="AN64" i="5"/>
  <c r="AN55" i="5"/>
  <c r="AN47" i="5"/>
  <c r="AN46" i="5"/>
  <c r="AN53" i="5"/>
  <c r="AN70" i="5"/>
  <c r="AN62" i="5"/>
  <c r="AN65" i="5"/>
  <c r="AN71" i="5"/>
  <c r="AN59" i="5"/>
  <c r="AN60" i="5"/>
  <c r="AN61" i="5"/>
  <c r="AN45" i="5"/>
  <c r="AN50" i="5"/>
  <c r="AM72" i="5"/>
  <c r="AM68" i="5"/>
  <c r="AM64" i="5"/>
  <c r="AM62" i="5"/>
  <c r="AM58" i="5"/>
  <c r="AM55" i="5"/>
  <c r="AM53" i="5"/>
  <c r="AM49" i="5"/>
  <c r="AM45" i="5"/>
  <c r="AN72" i="5"/>
  <c r="AN48" i="5"/>
  <c r="AN49" i="5"/>
  <c r="AN58" i="5"/>
  <c r="AN67" i="5"/>
  <c r="AN68" i="5"/>
  <c r="AN69" i="5"/>
  <c r="H35" i="5"/>
  <c r="J35" i="5" s="1"/>
  <c r="Y35" i="5" s="1"/>
  <c r="M35" i="5" s="1"/>
  <c r="H72" i="5"/>
  <c r="H70" i="5"/>
  <c r="H68" i="5"/>
  <c r="H66" i="5"/>
  <c r="H64" i="5"/>
  <c r="H62" i="5"/>
  <c r="H60" i="5"/>
  <c r="H58" i="5"/>
  <c r="H56" i="5"/>
  <c r="H55" i="5"/>
  <c r="H53" i="5"/>
  <c r="H51" i="5"/>
  <c r="H49" i="5"/>
  <c r="H47" i="5"/>
  <c r="H45" i="5"/>
  <c r="I50" i="5"/>
  <c r="I48" i="5"/>
  <c r="I72" i="5"/>
  <c r="I60" i="5"/>
  <c r="I68" i="5"/>
  <c r="I58" i="5"/>
  <c r="I66" i="5"/>
  <c r="I53" i="5"/>
  <c r="I61" i="5"/>
  <c r="I67" i="5"/>
  <c r="I49" i="5"/>
  <c r="I51" i="5"/>
  <c r="I69" i="5"/>
  <c r="I63" i="5"/>
  <c r="H73" i="5"/>
  <c r="H71" i="5"/>
  <c r="H69" i="5"/>
  <c r="H67" i="5"/>
  <c r="H65" i="5"/>
  <c r="H63" i="5"/>
  <c r="H61" i="5"/>
  <c r="H59" i="5"/>
  <c r="H57" i="5"/>
  <c r="H54" i="5"/>
  <c r="H52" i="5"/>
  <c r="H50" i="5"/>
  <c r="H48" i="5"/>
  <c r="H46" i="5"/>
  <c r="I46" i="5"/>
  <c r="I54" i="5"/>
  <c r="I52" i="5"/>
  <c r="I56" i="5"/>
  <c r="I64" i="5"/>
  <c r="I70" i="5"/>
  <c r="I62" i="5"/>
  <c r="I65" i="5"/>
  <c r="I57" i="5"/>
  <c r="I45" i="5"/>
  <c r="I73" i="5"/>
  <c r="I55" i="5"/>
  <c r="I47" i="5"/>
  <c r="I71" i="5"/>
  <c r="I59" i="5"/>
  <c r="T33" i="5"/>
  <c r="AW33" i="5"/>
  <c r="BB34" i="5"/>
  <c r="AP34" i="5" s="1"/>
  <c r="AR33" i="5" s="1"/>
  <c r="AU33" i="5" s="1"/>
  <c r="Y34" i="5"/>
  <c r="M34" i="5" s="1"/>
  <c r="O33" i="5" s="1"/>
  <c r="R33" i="5" s="1"/>
  <c r="AM77" i="5" l="1"/>
  <c r="AW34" i="5" s="1"/>
  <c r="I77" i="5"/>
  <c r="H77" i="5"/>
  <c r="AN77" i="5"/>
  <c r="J47" i="5"/>
  <c r="AO47" i="5"/>
  <c r="AO48" i="5"/>
  <c r="J71" i="5"/>
  <c r="J54" i="5"/>
  <c r="AO72" i="5"/>
  <c r="AO59" i="5"/>
  <c r="AO70" i="5"/>
  <c r="J49" i="5"/>
  <c r="J72" i="5"/>
  <c r="AO68" i="5"/>
  <c r="AO67" i="5"/>
  <c r="AO49" i="5"/>
  <c r="AO60" i="5"/>
  <c r="AO71" i="5"/>
  <c r="AO56" i="5"/>
  <c r="AO63" i="5"/>
  <c r="AO58" i="5"/>
  <c r="AO50" i="5"/>
  <c r="AO61" i="5"/>
  <c r="AO65" i="5"/>
  <c r="AO69" i="5"/>
  <c r="J65" i="5"/>
  <c r="J62" i="5"/>
  <c r="J66" i="5"/>
  <c r="J56" i="5"/>
  <c r="J53" i="5"/>
  <c r="J60" i="5"/>
  <c r="J64" i="5"/>
  <c r="O34" i="5"/>
  <c r="R34" i="5" s="1"/>
  <c r="V33" i="5"/>
  <c r="J55" i="5"/>
  <c r="J73" i="5"/>
  <c r="J57" i="5"/>
  <c r="J70" i="5"/>
  <c r="J52" i="5"/>
  <c r="J51" i="5"/>
  <c r="J58" i="5"/>
  <c r="AR34" i="5"/>
  <c r="AU34" i="5" s="1"/>
  <c r="J59" i="5"/>
  <c r="J45" i="5"/>
  <c r="J46" i="5"/>
  <c r="J69" i="5"/>
  <c r="J61" i="5"/>
  <c r="J68" i="5"/>
  <c r="J48" i="5"/>
  <c r="J50" i="5"/>
  <c r="AO45" i="5"/>
  <c r="AO62" i="5"/>
  <c r="AO53" i="5"/>
  <c r="AO46" i="5"/>
  <c r="AO55" i="5"/>
  <c r="AO64" i="5"/>
  <c r="AO52" i="5"/>
  <c r="AO57" i="5"/>
  <c r="AO73" i="5"/>
  <c r="AO51" i="5"/>
  <c r="AY33" i="5"/>
  <c r="J63" i="5"/>
  <c r="J67" i="5"/>
  <c r="T34" i="5"/>
  <c r="AO54" i="5"/>
  <c r="J77" i="5" l="1"/>
  <c r="AO77" i="5"/>
  <c r="AY34" i="5"/>
  <c r="AY36" i="5" s="1"/>
  <c r="AQ41" i="5" s="1"/>
  <c r="V34" i="5"/>
  <c r="V36" i="5" s="1"/>
  <c r="N41" i="5" s="1"/>
  <c r="AM41" i="5" l="1"/>
  <c r="J41" i="5"/>
</calcChain>
</file>

<file path=xl/sharedStrings.xml><?xml version="1.0" encoding="utf-8"?>
<sst xmlns="http://schemas.openxmlformats.org/spreadsheetml/2006/main" count="1222" uniqueCount="445">
  <si>
    <t>Kode</t>
  </si>
  <si>
    <t>=</t>
  </si>
  <si>
    <t>Rentang</t>
  </si>
  <si>
    <t>Banyak kelas</t>
  </si>
  <si>
    <t>N</t>
  </si>
  <si>
    <t>Peluang untuk Z</t>
  </si>
  <si>
    <t>Ei</t>
  </si>
  <si>
    <t>Oi</t>
  </si>
  <si>
    <t>(Oi-Ei)²</t>
  </si>
  <si>
    <t>Nama Siswa</t>
  </si>
  <si>
    <t>D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</si>
  <si>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</si>
  <si>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</si>
  <si>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</si>
  <si>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</si>
  <si>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</si>
  <si>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</si>
  <si>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</si>
  <si>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</si>
  <si>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</si>
  <si>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</si>
  <si>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</si>
  <si>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</si>
  <si>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</si>
  <si>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</si>
  <si>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</si>
  <si>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</si>
  <si>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</si>
  <si>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</si>
  <si>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</si>
  <si>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</si>
  <si>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</si>
  <si>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</si>
  <si>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</si>
  <si>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</si>
  <si>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</si>
  <si>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</si>
  <si>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</si>
  <si>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</si>
  <si>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</si>
  <si>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K1</t>
  </si>
  <si>
    <t>K2</t>
  </si>
  <si>
    <t>K3</t>
  </si>
  <si>
    <t>K4</t>
  </si>
  <si>
    <t>K5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</si>
  <si>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</si>
  <si>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</si>
  <si>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</si>
  <si>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</si>
  <si>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</si>
  <si>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</si>
  <si>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</si>
  <si>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</si>
  <si>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</si>
  <si>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</si>
  <si>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</si>
  <si>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</si>
  <si>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K21</t>
  </si>
  <si>
    <t>K23</t>
  </si>
  <si>
    <t>K24</t>
  </si>
  <si>
    <t>K26</t>
  </si>
  <si>
    <t>K27</t>
  </si>
  <si>
    <t>K28</t>
  </si>
  <si>
    <t>K29</t>
  </si>
  <si>
    <t>Ho</t>
  </si>
  <si>
    <t>Rata-rata</t>
  </si>
  <si>
    <t>Varians</t>
  </si>
  <si>
    <t>Hipotesis</t>
  </si>
  <si>
    <t>:</t>
  </si>
  <si>
    <t>&lt;</t>
  </si>
  <si>
    <t>Ha</t>
  </si>
  <si>
    <t>&gt;</t>
  </si>
  <si>
    <t>Uji Hipotesis</t>
  </si>
  <si>
    <t>Jumlah</t>
  </si>
  <si>
    <t>t</t>
  </si>
  <si>
    <t>Rata-Rata</t>
  </si>
  <si>
    <t>Nilai</t>
  </si>
  <si>
    <t>K6</t>
  </si>
  <si>
    <t>K19</t>
  </si>
  <si>
    <t>K20</t>
  </si>
  <si>
    <t>K22</t>
  </si>
  <si>
    <t>K25</t>
  </si>
  <si>
    <t>Rumus Uji Homogenitas =</t>
  </si>
  <si>
    <t>Varians Kecil</t>
  </si>
  <si>
    <t>Varians Besar</t>
  </si>
  <si>
    <t>E30</t>
  </si>
  <si>
    <t>K30</t>
  </si>
  <si>
    <t>Data berdistribusi normal</t>
  </si>
  <si>
    <t>Data tidak berdistribusi normal</t>
  </si>
  <si>
    <t>Pengujian Hipotesis:</t>
  </si>
  <si>
    <t>Rumus yang digunakan:</t>
  </si>
  <si>
    <t>Kriteria yang digunakan</t>
  </si>
  <si>
    <r>
      <t>Ho diterima jika X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data &lt; X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  <r>
      <rPr>
        <vertAlign val="subscript"/>
        <sz val="12"/>
        <rFont val="Times New Roman"/>
        <family val="1"/>
      </rPr>
      <t>tabel</t>
    </r>
  </si>
  <si>
    <r>
      <t>c</t>
    </r>
    <r>
      <rPr>
        <vertAlign val="superscript"/>
        <sz val="10"/>
        <rFont val="Arial"/>
        <family val="2"/>
      </rPr>
      <t>2</t>
    </r>
    <r>
      <rPr>
        <vertAlign val="subscript"/>
        <sz val="10"/>
        <rFont val="Arial"/>
        <family val="2"/>
      </rPr>
      <t>(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)(k-3)</t>
    </r>
  </si>
  <si>
    <t>Pengujian Hipotesis</t>
  </si>
  <si>
    <t>Nilai maksimal</t>
  </si>
  <si>
    <t>Panjang Kelas</t>
  </si>
  <si>
    <t>Nilai minimal</t>
  </si>
  <si>
    <t>Rata-rata ( X )</t>
  </si>
  <si>
    <t>S</t>
  </si>
  <si>
    <t>Kelas Interval</t>
  </si>
  <si>
    <t>Batas Kelas</t>
  </si>
  <si>
    <t>Z untuk batas kls.</t>
  </si>
  <si>
    <t>Luas Kls. Untuk Z</t>
  </si>
  <si>
    <t>-</t>
  </si>
  <si>
    <t>X² data</t>
  </si>
  <si>
    <t>Karena F hitung &lt; F tabel, maka hipotesis Ho diterima, maka data tersebut memiliki varians yang sama besar ( homogen )</t>
  </si>
  <si>
    <t>Fhitung =</t>
  </si>
  <si>
    <t>JUMLAH</t>
  </si>
  <si>
    <t>RATA-RATA</t>
  </si>
  <si>
    <t>PENINGKATAN</t>
  </si>
  <si>
    <r>
      <t>m</t>
    </r>
    <r>
      <rPr>
        <vertAlign val="subscript"/>
        <sz val="10"/>
        <rFont val="Symbol"/>
        <family val="1"/>
        <charset val="2"/>
      </rPr>
      <t>1</t>
    </r>
  </si>
  <si>
    <r>
      <t>m</t>
    </r>
    <r>
      <rPr>
        <vertAlign val="subscript"/>
        <sz val="10"/>
        <rFont val="Symbol"/>
        <family val="1"/>
        <charset val="2"/>
      </rPr>
      <t>2</t>
    </r>
  </si>
  <si>
    <t>Untuk menguji hipotesis tersebut digunakan rumus:</t>
  </si>
  <si>
    <t>No</t>
  </si>
  <si>
    <t>Responden</t>
  </si>
  <si>
    <t>d</t>
  </si>
  <si>
    <t>No.</t>
  </si>
  <si>
    <t>∑</t>
  </si>
  <si>
    <r>
      <t>N</t>
    </r>
    <r>
      <rPr>
        <sz val="9"/>
        <color indexed="8"/>
        <rFont val="Times New Roman"/>
        <family val="1"/>
      </rPr>
      <t>1</t>
    </r>
  </si>
  <si>
    <r>
      <t>N</t>
    </r>
    <r>
      <rPr>
        <sz val="9"/>
        <color indexed="8"/>
        <rFont val="Times New Roman"/>
        <family val="1"/>
      </rPr>
      <t>2</t>
    </r>
  </si>
  <si>
    <r>
      <t>X</t>
    </r>
    <r>
      <rPr>
        <sz val="9"/>
        <color indexed="8"/>
        <rFont val="Times New Roman"/>
        <family val="1"/>
      </rPr>
      <t>1</t>
    </r>
  </si>
  <si>
    <r>
      <t>X</t>
    </r>
    <r>
      <rPr>
        <sz val="9"/>
        <color indexed="8"/>
        <rFont val="Times New Roman"/>
        <family val="1"/>
      </rPr>
      <t>2</t>
    </r>
  </si>
  <si>
    <t>MD</t>
  </si>
  <si>
    <r>
      <t>S</t>
    </r>
    <r>
      <rPr>
        <sz val="11"/>
        <color theme="1"/>
        <rFont val="Calibri"/>
        <family val="2"/>
        <scheme val="minor"/>
      </rPr>
      <t>D</t>
    </r>
  </si>
  <si>
    <r>
      <t>S</t>
    </r>
    <r>
      <rPr>
        <sz val="9"/>
        <color indexed="8"/>
        <rFont val="Times New Roman"/>
        <family val="1"/>
      </rPr>
      <t>1</t>
    </r>
    <r>
      <rPr>
        <sz val="12"/>
        <color indexed="8"/>
        <rFont val="Times New Roman"/>
        <family val="1"/>
      </rPr>
      <t>^2</t>
    </r>
  </si>
  <si>
    <r>
      <t>S</t>
    </r>
    <r>
      <rPr>
        <sz val="9"/>
        <color indexed="8"/>
        <rFont val="Times New Roman"/>
        <family val="1"/>
      </rPr>
      <t>2</t>
    </r>
    <r>
      <rPr>
        <sz val="12"/>
        <color indexed="8"/>
        <rFont val="Times New Roman"/>
        <family val="1"/>
      </rPr>
      <t>^2</t>
    </r>
  </si>
  <si>
    <r>
      <t>S</t>
    </r>
    <r>
      <rPr>
        <sz val="9"/>
        <color indexed="8"/>
        <rFont val="Times New Roman"/>
        <family val="1"/>
      </rPr>
      <t>1</t>
    </r>
  </si>
  <si>
    <r>
      <t>S</t>
    </r>
    <r>
      <rPr>
        <sz val="9"/>
        <color indexed="8"/>
        <rFont val="Times New Roman"/>
        <family val="1"/>
      </rPr>
      <t>2</t>
    </r>
  </si>
  <si>
    <t>Max</t>
  </si>
  <si>
    <t>Min</t>
  </si>
  <si>
    <r>
      <t>d</t>
    </r>
    <r>
      <rPr>
        <vertAlign val="superscript"/>
        <sz val="12"/>
        <rFont val="Times New Roman"/>
        <family val="1"/>
      </rPr>
      <t>2</t>
    </r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</si>
  <si>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</si>
  <si>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</si>
  <si>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</si>
  <si>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</si>
  <si>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</si>
  <si>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</si>
  <si>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</si>
  <si>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</si>
  <si>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</si>
  <si>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</si>
  <si>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</si>
  <si>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</si>
  <si>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</si>
  <si>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</si>
  <si>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</si>
  <si>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</si>
  <si>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</si>
  <si>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</si>
  <si>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</si>
  <si>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</si>
  <si>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</si>
  <si>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</si>
  <si>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</si>
  <si>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</si>
  <si>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</si>
  <si>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</si>
  <si>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</si>
  <si>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</si>
  <si>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</si>
  <si>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</si>
  <si>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</si>
  <si>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</si>
  <si>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</si>
  <si>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</si>
  <si>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</si>
  <si>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</si>
  <si>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</si>
  <si>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</si>
  <si>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</si>
  <si>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</si>
  <si>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</si>
  <si>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</si>
  <si>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</si>
  <si>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</si>
  <si>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</si>
  <si>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</si>
  <si>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</si>
  <si>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</si>
  <si>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</si>
  <si>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</si>
  <si>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</si>
  <si>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</si>
  <si>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</si>
  <si>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</si>
  <si>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</si>
  <si>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</si>
  <si>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</si>
  <si>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</si>
  <si>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</si>
  <si>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</si>
  <si>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</si>
  <si>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</si>
  <si>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</si>
  <si>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</si>
  <si>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</si>
  <si>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</si>
  <si>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</si>
  <si>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</si>
  <si>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</si>
  <si>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</si>
  <si>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</si>
  <si>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</si>
  <si>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</si>
  <si>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</si>
  <si>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</si>
  <si>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</si>
  <si>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</si>
  <si>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</si>
  <si>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</si>
  <si>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</si>
  <si>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</si>
  <si>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</si>
  <si>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</si>
  <si>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</si>
  <si>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</si>
  <si>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</si>
  <si>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</si>
  <si>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</si>
  <si>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</si>
  <si>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</si>
  <si>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KONTROL</t>
  </si>
  <si>
    <t>EKSPERIMEN</t>
  </si>
  <si>
    <t xml:space="preserve">TABEL NILAI PRETEST </t>
  </si>
  <si>
    <t>KELAS EKSPERIMEN</t>
  </si>
  <si>
    <t>KELAS KONTROL</t>
  </si>
  <si>
    <t xml:space="preserve">Nama </t>
  </si>
  <si>
    <r>
      <t xml:space="preserve">Untuk  </t>
    </r>
    <r>
      <rPr>
        <sz val="12"/>
        <rFont val="Symbol"/>
        <family val="1"/>
        <charset val="2"/>
      </rPr>
      <t>a</t>
    </r>
    <r>
      <rPr>
        <sz val="12"/>
        <rFont val="Times New Roman"/>
        <family val="1"/>
      </rPr>
      <t xml:space="preserve"> = 5%, dengan dk = 6 - 1 = 5 diperoleh X² tabel = </t>
    </r>
  </si>
  <si>
    <r>
      <t xml:space="preserve">Untuk  </t>
    </r>
    <r>
      <rPr>
        <sz val="12"/>
        <rFont val="Symbol"/>
        <family val="1"/>
        <charset val="2"/>
      </rPr>
      <t>a</t>
    </r>
    <r>
      <rPr>
        <sz val="12"/>
        <rFont val="Times New Roman"/>
        <family val="1"/>
      </rPr>
      <t xml:space="preserve"> = 5%, dengan dk = 6 -1 = 5 diperoleh X² tabel = </t>
    </r>
  </si>
  <si>
    <r>
      <t>c</t>
    </r>
    <r>
      <rPr>
        <vertAlign val="superscript"/>
        <sz val="10"/>
        <rFont val="Arial"/>
        <family val="2"/>
      </rPr>
      <t>2</t>
    </r>
    <r>
      <rPr>
        <vertAlign val="subscript"/>
        <sz val="10"/>
        <rFont val="Arial"/>
        <family val="2"/>
      </rPr>
      <t>(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)(k-1)</t>
    </r>
  </si>
  <si>
    <t>Standard Deviasi</t>
  </si>
  <si>
    <t>Kriteria Pengujian =</t>
  </si>
  <si>
    <t>Nilai Kel. Kontrol</t>
  </si>
  <si>
    <t>Nilai Kel. Eksperimen</t>
  </si>
  <si>
    <t>Rata-rata (M)</t>
  </si>
  <si>
    <r>
      <t xml:space="preserve">Ha: "Ada perbedaan nilai </t>
    </r>
    <r>
      <rPr>
        <i/>
        <sz val="10"/>
        <color theme="1"/>
        <rFont val="Times New Roman"/>
        <family val="1"/>
      </rPr>
      <t>pre test</t>
    </r>
    <r>
      <rPr>
        <sz val="10"/>
        <color theme="1"/>
        <rFont val="Times New Roman"/>
        <family val="1"/>
      </rPr>
      <t xml:space="preserve"> kelas kontrol dan eksperimen"</t>
    </r>
  </si>
  <si>
    <r>
      <t xml:space="preserve">Ho: "Tidak ada perbedaan nilai </t>
    </r>
    <r>
      <rPr>
        <i/>
        <sz val="10"/>
        <rFont val="Times New Roman"/>
        <family val="1"/>
      </rPr>
      <t>pre test</t>
    </r>
    <r>
      <rPr>
        <sz val="10"/>
        <rFont val="Times New Roman"/>
        <family val="1"/>
      </rPr>
      <t xml:space="preserve"> kelas kontrol dan eksperimen"</t>
    </r>
  </si>
  <si>
    <r>
      <t xml:space="preserve">Nilai t hitung berada pada daerah penolakan Ho, maka dapat disimpulkan bahwa </t>
    </r>
    <r>
      <rPr>
        <b/>
        <sz val="10"/>
        <rFont val="Arial"/>
        <family val="2"/>
      </rPr>
      <t xml:space="preserve">tidak ada perbedaan nilai </t>
    </r>
    <r>
      <rPr>
        <b/>
        <i/>
        <sz val="10"/>
        <rFont val="Arial"/>
        <family val="2"/>
      </rPr>
      <t>pretest</t>
    </r>
    <r>
      <rPr>
        <b/>
        <sz val="10"/>
        <rFont val="Arial"/>
        <family val="2"/>
      </rPr>
      <t xml:space="preserve"> antara kelompok kontrol dan eksperimen</t>
    </r>
  </si>
  <si>
    <r>
      <t xml:space="preserve">Nilai t hitung berada pada daerah penolakan Ho, maka dapat disimpulkan bahwa </t>
    </r>
    <r>
      <rPr>
        <b/>
        <sz val="10"/>
        <rFont val="Arial"/>
        <family val="2"/>
      </rPr>
      <t xml:space="preserve">ada perbedaan nilai </t>
    </r>
    <r>
      <rPr>
        <b/>
        <i/>
        <sz val="10"/>
        <rFont val="Arial"/>
        <family val="2"/>
      </rPr>
      <t xml:space="preserve">posttest </t>
    </r>
    <r>
      <rPr>
        <b/>
        <sz val="10"/>
        <rFont val="Arial"/>
        <family val="2"/>
      </rPr>
      <t>antara kelompok kontrol dan eksperimen</t>
    </r>
  </si>
  <si>
    <t>N-Gain</t>
  </si>
  <si>
    <t>Keterangan</t>
  </si>
  <si>
    <t>Nilai  Pretest</t>
  </si>
  <si>
    <t>Nilai Postest</t>
  </si>
  <si>
    <t>Nilai  Postest</t>
  </si>
  <si>
    <r>
      <rPr>
        <b/>
        <sz val="12"/>
        <color theme="1"/>
        <rFont val="Times New Roman"/>
        <family val="1"/>
      </rPr>
      <t xml:space="preserve">Nilai </t>
    </r>
    <r>
      <rPr>
        <b/>
        <i/>
        <sz val="12"/>
        <color theme="1"/>
        <rFont val="Times New Roman"/>
        <family val="1"/>
      </rPr>
      <t xml:space="preserve">PreTest </t>
    </r>
  </si>
  <si>
    <r>
      <rPr>
        <b/>
        <sz val="12"/>
        <color theme="1"/>
        <rFont val="Times New Roman"/>
        <family val="1"/>
      </rPr>
      <t xml:space="preserve">Nilai </t>
    </r>
    <r>
      <rPr>
        <b/>
        <i/>
        <sz val="12"/>
        <color theme="1"/>
        <rFont val="Times New Roman"/>
        <family val="1"/>
      </rPr>
      <t>Post Test</t>
    </r>
  </si>
  <si>
    <r>
      <rPr>
        <b/>
        <sz val="12"/>
        <color theme="1"/>
        <rFont val="Times New Roman"/>
        <family val="1"/>
      </rPr>
      <t xml:space="preserve">Nilai </t>
    </r>
    <r>
      <rPr>
        <b/>
        <i/>
        <sz val="12"/>
        <color theme="1"/>
        <rFont val="Times New Roman"/>
        <family val="1"/>
      </rPr>
      <t>PreTest</t>
    </r>
  </si>
  <si>
    <t>Kelas Kontrol</t>
  </si>
  <si>
    <t>E-1</t>
  </si>
  <si>
    <t>K-1</t>
  </si>
  <si>
    <t>E-2</t>
  </si>
  <si>
    <t>K-2</t>
  </si>
  <si>
    <t>E-3</t>
  </si>
  <si>
    <t>K-3</t>
  </si>
  <si>
    <t>E-4</t>
  </si>
  <si>
    <t>K-4</t>
  </si>
  <si>
    <t>E-5</t>
  </si>
  <si>
    <t>K-5</t>
  </si>
  <si>
    <t>E-6</t>
  </si>
  <si>
    <t>K-6</t>
  </si>
  <si>
    <t>E-7</t>
  </si>
  <si>
    <t>K-7</t>
  </si>
  <si>
    <t>E-8</t>
  </si>
  <si>
    <t>K-8</t>
  </si>
  <si>
    <t>E-9</t>
  </si>
  <si>
    <t>K-9</t>
  </si>
  <si>
    <t>E-10</t>
  </si>
  <si>
    <t>K-10</t>
  </si>
  <si>
    <t>E-11</t>
  </si>
  <si>
    <t>K-11</t>
  </si>
  <si>
    <t>E-12</t>
  </si>
  <si>
    <t>K-12</t>
  </si>
  <si>
    <t>E-13</t>
  </si>
  <si>
    <t>K-13</t>
  </si>
  <si>
    <t>E-14</t>
  </si>
  <si>
    <t>K-14</t>
  </si>
  <si>
    <t>E-15</t>
  </si>
  <si>
    <t>K-15</t>
  </si>
  <si>
    <t>E-16</t>
  </si>
  <si>
    <t>K-16</t>
  </si>
  <si>
    <t>E-17</t>
  </si>
  <si>
    <t>K-17</t>
  </si>
  <si>
    <t>E-18</t>
  </si>
  <si>
    <t>K-18</t>
  </si>
  <si>
    <t>E-19</t>
  </si>
  <si>
    <t>K-19</t>
  </si>
  <si>
    <t>E-20</t>
  </si>
  <si>
    <t>K-20</t>
  </si>
  <si>
    <t>E-21</t>
  </si>
  <si>
    <t>K-21</t>
  </si>
  <si>
    <t>E-22</t>
  </si>
  <si>
    <t>K-22</t>
  </si>
  <si>
    <t>E-23</t>
  </si>
  <si>
    <t>K-23</t>
  </si>
  <si>
    <t>E-24</t>
  </si>
  <si>
    <t>K-24</t>
  </si>
  <si>
    <t>E-25</t>
  </si>
  <si>
    <t>K-25</t>
  </si>
  <si>
    <t>E-26</t>
  </si>
  <si>
    <t>K-26</t>
  </si>
  <si>
    <t>E-27</t>
  </si>
  <si>
    <t>K-27</t>
  </si>
  <si>
    <t>E-28</t>
  </si>
  <si>
    <t>K-28</t>
  </si>
  <si>
    <t>E-29</t>
  </si>
  <si>
    <t>K-29</t>
  </si>
  <si>
    <t>E-30</t>
  </si>
  <si>
    <t>K-30</t>
  </si>
  <si>
    <r>
      <t>N</t>
    </r>
    <r>
      <rPr>
        <sz val="9"/>
        <color theme="1"/>
        <rFont val="Times New Roman"/>
        <family val="1"/>
      </rPr>
      <t>1</t>
    </r>
  </si>
  <si>
    <r>
      <t>X</t>
    </r>
    <r>
      <rPr>
        <sz val="9"/>
        <color theme="1"/>
        <rFont val="Times New Roman"/>
        <family val="1"/>
      </rPr>
      <t>1</t>
    </r>
  </si>
  <si>
    <r>
      <t>S</t>
    </r>
    <r>
      <rPr>
        <sz val="9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^2</t>
    </r>
  </si>
  <si>
    <r>
      <t>S</t>
    </r>
    <r>
      <rPr>
        <sz val="9"/>
        <color theme="1"/>
        <rFont val="Times New Roman"/>
        <family val="1"/>
      </rPr>
      <t>1</t>
    </r>
  </si>
  <si>
    <t>Kelas Eksperimen</t>
  </si>
  <si>
    <t>Pretest</t>
  </si>
  <si>
    <t>Postest</t>
  </si>
  <si>
    <r>
      <t xml:space="preserve">Peningkatan Nilai </t>
    </r>
    <r>
      <rPr>
        <i/>
        <sz val="11"/>
        <color theme="1"/>
        <rFont val="Calibri"/>
        <family val="2"/>
        <scheme val="minor"/>
      </rPr>
      <t>Pretest dan Posttest</t>
    </r>
  </si>
  <si>
    <r>
      <t xml:space="preserve">UJI  NORMALITAS  DATA </t>
    </r>
    <r>
      <rPr>
        <b/>
        <i/>
        <sz val="12"/>
        <rFont val="Times New Roman"/>
        <family val="1"/>
      </rPr>
      <t>POSTTEST</t>
    </r>
    <r>
      <rPr>
        <b/>
        <sz val="12"/>
        <rFont val="Times New Roman"/>
        <family val="1"/>
      </rPr>
      <t xml:space="preserve"> KELAS KONTROL</t>
    </r>
  </si>
  <si>
    <r>
      <t xml:space="preserve">UJI  NORMALITAS  DATA </t>
    </r>
    <r>
      <rPr>
        <b/>
        <i/>
        <sz val="12"/>
        <rFont val="Times New Roman"/>
        <family val="1"/>
      </rPr>
      <t>PRETEST</t>
    </r>
    <r>
      <rPr>
        <b/>
        <sz val="12"/>
        <rFont val="Times New Roman"/>
        <family val="1"/>
      </rPr>
      <t xml:space="preserve"> KELAS KONTROL</t>
    </r>
  </si>
  <si>
    <r>
      <t xml:space="preserve">UJI  NORMALITAS  DATA </t>
    </r>
    <r>
      <rPr>
        <b/>
        <i/>
        <sz val="12"/>
        <rFont val="Times New Roman"/>
        <family val="1"/>
      </rPr>
      <t xml:space="preserve">POST TEST </t>
    </r>
    <r>
      <rPr>
        <b/>
        <sz val="12"/>
        <rFont val="Times New Roman"/>
        <family val="1"/>
      </rPr>
      <t>KELAS EKSPERIMEN</t>
    </r>
  </si>
  <si>
    <r>
      <t xml:space="preserve">UJI  NORMALITAS  DATA </t>
    </r>
    <r>
      <rPr>
        <b/>
        <i/>
        <sz val="12"/>
        <rFont val="Times New Roman"/>
        <family val="1"/>
      </rPr>
      <t xml:space="preserve">PRETEST </t>
    </r>
    <r>
      <rPr>
        <b/>
        <sz val="12"/>
        <rFont val="Times New Roman"/>
        <family val="1"/>
      </rPr>
      <t>KELAS EKSPERIMEN</t>
    </r>
  </si>
  <si>
    <t>Perhitungan Uji t</t>
  </si>
  <si>
    <r>
      <t xml:space="preserve">Hasil </t>
    </r>
    <r>
      <rPr>
        <b/>
        <i/>
        <sz val="10"/>
        <rFont val="Arial"/>
        <family val="2"/>
      </rPr>
      <t>Post-Test</t>
    </r>
    <r>
      <rPr>
        <b/>
        <sz val="10"/>
        <rFont val="Arial"/>
        <family val="2"/>
      </rPr>
      <t xml:space="preserve"> antara Kelas Kontrol dan Eksperimen</t>
    </r>
  </si>
  <si>
    <t>Skor Max</t>
  </si>
  <si>
    <t>Skor Min</t>
  </si>
  <si>
    <t>Persentase (%)</t>
  </si>
  <si>
    <t xml:space="preserve"> Kelas Eksperimen</t>
  </si>
  <si>
    <t xml:space="preserve"> Kelas Kontrol</t>
  </si>
  <si>
    <t>Karena X² data berada pada daerah penerimaan Ho, maka dapat disimpulkan data tersebut berdistribusi normal</t>
  </si>
  <si>
    <t>Karena X² berada pada daerah penerimaan Ho, maka dapat disimpulkan data tersebut berdistribusi normal</t>
  </si>
  <si>
    <t>Karena X²data berada pada daerah penerimaan Ho, maka dapat disimpulkan data tersebut berdistribusi normal</t>
  </si>
  <si>
    <t>Data homogen</t>
  </si>
  <si>
    <r>
      <t xml:space="preserve">Hasil </t>
    </r>
    <r>
      <rPr>
        <b/>
        <i/>
        <sz val="12"/>
        <rFont val="Times New Roman"/>
        <family val="1"/>
      </rPr>
      <t>Pre-Test</t>
    </r>
    <r>
      <rPr>
        <b/>
        <sz val="12"/>
        <rFont val="Times New Roman"/>
        <family val="1"/>
      </rPr>
      <t xml:space="preserve"> antara Kelas Kontrol dan Eksperimen</t>
    </r>
  </si>
  <si>
    <r>
      <t xml:space="preserve">Ho: "Tidak ada perbedaan nilai </t>
    </r>
    <r>
      <rPr>
        <i/>
        <sz val="10"/>
        <rFont val="Times New Roman"/>
        <family val="1"/>
      </rPr>
      <t>post test</t>
    </r>
    <r>
      <rPr>
        <sz val="10"/>
        <rFont val="Times New Roman"/>
        <family val="1"/>
      </rPr>
      <t xml:space="preserve"> kelas kontrol dan eksperimen"</t>
    </r>
  </si>
  <si>
    <r>
      <t xml:space="preserve">Ha: "Ada perbedaan nilai </t>
    </r>
    <r>
      <rPr>
        <i/>
        <sz val="10"/>
        <color theme="1"/>
        <rFont val="Times New Roman"/>
        <family val="1"/>
      </rPr>
      <t>post test</t>
    </r>
    <r>
      <rPr>
        <sz val="10"/>
        <color theme="1"/>
        <rFont val="Times New Roman"/>
        <family val="1"/>
      </rPr>
      <t xml:space="preserve"> kelas kontrol dan eksperimen"</t>
    </r>
  </si>
  <si>
    <r>
      <t>Ho diterima apabila  t hitung&lt;  t</t>
    </r>
    <r>
      <rPr>
        <vertAlign val="subscript"/>
        <sz val="10"/>
        <rFont val="Arial"/>
        <family val="2"/>
      </rPr>
      <t>(1-1/2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)(n1+n2-2)</t>
    </r>
  </si>
  <si>
    <r>
      <t>Ho diterima apabila  t hitung &lt;  t</t>
    </r>
    <r>
      <rPr>
        <vertAlign val="subscript"/>
        <sz val="10"/>
        <rFont val="Arial"/>
        <family val="2"/>
      </rPr>
      <t>(1-1/2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)(n1+n2-2)</t>
    </r>
  </si>
  <si>
    <r>
      <t xml:space="preserve">Pada </t>
    </r>
    <r>
      <rPr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5% dengan dk = (30+30 -2) = 58 diperoleh nilai t hitung pada tabel t</t>
    </r>
    <r>
      <rPr>
        <vertAlign val="subscript"/>
        <sz val="10"/>
        <rFont val="Arial"/>
        <family val="2"/>
      </rPr>
      <t>(0.975)</t>
    </r>
    <r>
      <rPr>
        <sz val="11"/>
        <color theme="1"/>
        <rFont val="Calibri"/>
        <family val="2"/>
        <scheme val="minor"/>
      </rPr>
      <t>=</t>
    </r>
  </si>
  <si>
    <t>Data tidak homogen</t>
  </si>
  <si>
    <t>Nilai Kelas Kontrol</t>
  </si>
  <si>
    <t>Nilai Kelas Eksperimen</t>
  </si>
  <si>
    <t>kelas eksperimen pretest</t>
  </si>
  <si>
    <t>kelas eksperimen posttest</t>
  </si>
  <si>
    <t>kelas kontrol pretest</t>
  </si>
  <si>
    <t>kelas kontol posttest</t>
  </si>
  <si>
    <t>E31</t>
  </si>
  <si>
    <t>E32</t>
  </si>
  <si>
    <t>ADI HARYANTO</t>
  </si>
  <si>
    <t>AFIFUDIN</t>
  </si>
  <si>
    <t>AGUNG EZA F.</t>
  </si>
  <si>
    <t>ALDI PRASETYO</t>
  </si>
  <si>
    <t>ALIF NUR MUHAMMAD</t>
  </si>
  <si>
    <t>AMIM ISTANTO</t>
  </si>
  <si>
    <t>ANDI PUTRA PRASETYA</t>
  </si>
  <si>
    <t>ARI MAULANA</t>
  </si>
  <si>
    <t>ARIF BUDI SANTOSO</t>
  </si>
  <si>
    <t>ARYA WICAKSANA B.</t>
  </si>
  <si>
    <t>CAMARA ANGGI</t>
  </si>
  <si>
    <t>DANI SA'ID K.</t>
  </si>
  <si>
    <t>DIAZ ZULFAURAFA</t>
  </si>
  <si>
    <t>DIMAS ADITYA R.</t>
  </si>
  <si>
    <t>DIMAS RIFKI M.</t>
  </si>
  <si>
    <t>FARISTA ADI R.</t>
  </si>
  <si>
    <t>FENDI SAKBANI</t>
  </si>
  <si>
    <t>HASAN K.</t>
  </si>
  <si>
    <t>IBRAHIM ICHSAN B.</t>
  </si>
  <si>
    <t>IRZA ISMAWAN</t>
  </si>
  <si>
    <t>ISMATUL KHUSNI</t>
  </si>
  <si>
    <t>JAUZUL A. SABILLA</t>
  </si>
  <si>
    <t>KHOIRUDIN G.</t>
  </si>
  <si>
    <t>KURNIA YUSUF M.</t>
  </si>
  <si>
    <t>LUTFI FAJAR K.</t>
  </si>
  <si>
    <t>M RIF'AN</t>
  </si>
  <si>
    <t>M. THORIQUL KHAMDI</t>
  </si>
  <si>
    <t>M. SAIFULLAH</t>
  </si>
  <si>
    <t>MISBACHUL ANAM</t>
  </si>
  <si>
    <t>MOCH FATCHUR R.</t>
  </si>
  <si>
    <t>MOH. ARIIQ MUTA'ALIM</t>
  </si>
  <si>
    <t>SAFERIUS BENI S.</t>
  </si>
  <si>
    <t xml:space="preserve"> untuk α = 5% dengan dk pembilang = n-1, dan dk penyebut = n-1. dk pembilang= 32-1 = 31, dk penyebut = 32-1 =31. </t>
  </si>
  <si>
    <t>K31</t>
  </si>
  <si>
    <t>K32</t>
  </si>
  <si>
    <t>m. reza pratama</t>
  </si>
  <si>
    <t>muhamad faizal</t>
  </si>
  <si>
    <t>muhammad arif nasrullah</t>
  </si>
  <si>
    <t>muhammad faizal ikhsan s.</t>
  </si>
  <si>
    <t>muhammad faqeh</t>
  </si>
  <si>
    <t>muhammad idzhar farhan</t>
  </si>
  <si>
    <t>muhammad ikbar zuhri</t>
  </si>
  <si>
    <t>muhammad iqbal musyafa</t>
  </si>
  <si>
    <t>muhammad izzul haq</t>
  </si>
  <si>
    <t>muhammad naskhul huda</t>
  </si>
  <si>
    <t>muhammad nurul iman</t>
  </si>
  <si>
    <t>muhammad ridwan malik</t>
  </si>
  <si>
    <t>muhammad trisno</t>
  </si>
  <si>
    <t>muhammad wahyu hidayat</t>
  </si>
  <si>
    <t>muji haryanto</t>
  </si>
  <si>
    <t>mukhamad nur aziz</t>
  </si>
  <si>
    <t>mu'tashim billah</t>
  </si>
  <si>
    <t>narendra archi p.</t>
  </si>
  <si>
    <t>pradana resya p.</t>
  </si>
  <si>
    <t>rifa'ul khafidin</t>
  </si>
  <si>
    <t>rizqi maulana</t>
  </si>
  <si>
    <t>romi muhyidin</t>
  </si>
  <si>
    <t>sahrul musrohmat</t>
  </si>
  <si>
    <t>saifurizal</t>
  </si>
  <si>
    <t>selo pujiarto</t>
  </si>
  <si>
    <t>setio aji wibowo</t>
  </si>
  <si>
    <t>syahrul hafidz</t>
  </si>
  <si>
    <t>tedi irfansah</t>
  </si>
  <si>
    <t>teguh mahlul p.</t>
  </si>
  <si>
    <t>tiyo fajar n.</t>
  </si>
  <si>
    <t>wahyu handoko</t>
  </si>
  <si>
    <t>yudia ardianto s.</t>
  </si>
  <si>
    <t>Ho diterima apabila F hitung &lt; F tabel,  F tabel = 1.84 (tabel statistik distribusi F)</t>
  </si>
  <si>
    <t>N31</t>
  </si>
  <si>
    <t>N32</t>
  </si>
  <si>
    <t>P31</t>
  </si>
  <si>
    <t>P32</t>
  </si>
  <si>
    <t>S31</t>
  </si>
  <si>
    <t>S32</t>
  </si>
  <si>
    <t>(32-1)</t>
  </si>
  <si>
    <r>
      <t xml:space="preserve">Pada </t>
    </r>
    <r>
      <rPr>
        <sz val="10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= 5% dengan dk = (32+32 -2) = 62 diperoleh t hitung pada tabel t</t>
    </r>
    <r>
      <rPr>
        <vertAlign val="subscript"/>
        <sz val="10"/>
        <rFont val="Arial"/>
        <family val="2"/>
      </rPr>
      <t>(0.975)</t>
    </r>
    <r>
      <rPr>
        <sz val="11"/>
        <color theme="1"/>
        <rFont val="Calibri"/>
        <family val="2"/>
        <scheme val="minor"/>
      </rPr>
      <t xml:space="preserve"> =</t>
    </r>
  </si>
  <si>
    <t>TABEL NILAI  POSTTEST</t>
  </si>
  <si>
    <t>32-1</t>
  </si>
  <si>
    <t>banyak kelas=</t>
  </si>
  <si>
    <t>1+3,3logn</t>
  </si>
  <si>
    <t>1+3,3log32</t>
  </si>
  <si>
    <t>dibulatkan jadi = 6</t>
  </si>
  <si>
    <t>E-31</t>
  </si>
  <si>
    <t>K-31</t>
  </si>
  <si>
    <t>E-32</t>
  </si>
  <si>
    <t>K-32</t>
  </si>
  <si>
    <t>Posttest</t>
  </si>
  <si>
    <t>Nilai Max</t>
  </si>
  <si>
    <t>Nilai Min</t>
  </si>
  <si>
    <t>Nilai max</t>
  </si>
  <si>
    <t>Peningkatan Nilai Pretest dan Posttest</t>
  </si>
  <si>
    <t>Nilai Pretest</t>
  </si>
  <si>
    <t xml:space="preserve"> DATA KELAS EKSPERIMEN</t>
  </si>
  <si>
    <t>X1^2</t>
  </si>
  <si>
    <t>X2^2</t>
  </si>
  <si>
    <t>V1=</t>
  </si>
  <si>
    <t>Nilai Posttest</t>
  </si>
  <si>
    <t xml:space="preserve"> DATA KELAS 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</si>
</sst>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0.0"/>
    <numFmt numFmtId="166" formatCode="0.000"/>
    <numFmt numFmtId="167" formatCode="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sz val="12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4"/>
    <xf numFmtId="0" fontId="2" fillId="0" borderId="0" xfId="4" applyFont="1"/>
    <xf numFmtId="0" fontId="6" fillId="0" borderId="18" xfId="4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0" fontId="8" fillId="0" borderId="18" xfId="4" applyFont="1" applyBorder="1"/>
    <xf numFmtId="0" fontId="9" fillId="0" borderId="0" xfId="4" applyFont="1" applyBorder="1"/>
    <xf numFmtId="0" fontId="9" fillId="0" borderId="19" xfId="4" applyFont="1" applyBorder="1"/>
    <xf numFmtId="0" fontId="9" fillId="0" borderId="18" xfId="4" applyFont="1" applyBorder="1"/>
    <xf numFmtId="0" fontId="9" fillId="0" borderId="0" xfId="4" applyFont="1" applyBorder="1" applyAlignment="1">
      <alignment horizontal="right"/>
    </xf>
    <xf numFmtId="165" fontId="9" fillId="0" borderId="0" xfId="4" applyNumberFormat="1" applyFont="1" applyBorder="1"/>
    <xf numFmtId="2" fontId="2" fillId="0" borderId="0" xfId="4" applyNumberFormat="1" applyFont="1"/>
    <xf numFmtId="2" fontId="9" fillId="0" borderId="0" xfId="4" applyNumberFormat="1" applyFont="1" applyBorder="1" applyAlignment="1">
      <alignment horizontal="center"/>
    </xf>
    <xf numFmtId="0" fontId="9" fillId="0" borderId="22" xfId="4" applyFont="1" applyBorder="1"/>
    <xf numFmtId="0" fontId="9" fillId="0" borderId="23" xfId="4" applyFont="1" applyBorder="1"/>
    <xf numFmtId="0" fontId="9" fillId="0" borderId="24" xfId="4" applyFont="1" applyBorder="1"/>
    <xf numFmtId="0" fontId="9" fillId="0" borderId="27" xfId="4" applyFont="1" applyBorder="1"/>
    <xf numFmtId="0" fontId="9" fillId="0" borderId="28" xfId="4" applyFont="1" applyBorder="1"/>
    <xf numFmtId="167" fontId="9" fillId="0" borderId="0" xfId="4" applyNumberFormat="1" applyFont="1" applyBorder="1"/>
    <xf numFmtId="167" fontId="9" fillId="0" borderId="19" xfId="4" applyNumberFormat="1" applyFont="1" applyBorder="1"/>
    <xf numFmtId="0" fontId="5" fillId="0" borderId="0" xfId="4" applyBorder="1"/>
    <xf numFmtId="0" fontId="2" fillId="0" borderId="0" xfId="4" applyFont="1" applyBorder="1"/>
    <xf numFmtId="0" fontId="2" fillId="0" borderId="0" xfId="4" applyFont="1" applyAlignment="1">
      <alignment horizontal="center"/>
    </xf>
    <xf numFmtId="1" fontId="2" fillId="0" borderId="0" xfId="4" applyNumberFormat="1" applyFont="1" applyAlignment="1">
      <alignment horizontal="center"/>
    </xf>
    <xf numFmtId="165" fontId="2" fillId="0" borderId="0" xfId="4" applyNumberFormat="1" applyFont="1" applyAlignment="1">
      <alignment horizontal="center"/>
    </xf>
    <xf numFmtId="1" fontId="5" fillId="0" borderId="0" xfId="4" applyNumberFormat="1"/>
    <xf numFmtId="0" fontId="0" fillId="0" borderId="0" xfId="0" applyFill="1" applyBorder="1"/>
    <xf numFmtId="0" fontId="5" fillId="0" borderId="0" xfId="4" applyAlignment="1">
      <alignment horizontal="center"/>
    </xf>
    <xf numFmtId="0" fontId="5" fillId="0" borderId="23" xfId="4" applyBorder="1"/>
    <xf numFmtId="0" fontId="4" fillId="0" borderId="0" xfId="0" applyFont="1"/>
    <xf numFmtId="0" fontId="4" fillId="3" borderId="0" xfId="0" applyFont="1" applyFill="1" applyBorder="1"/>
    <xf numFmtId="2" fontId="4" fillId="3" borderId="10" xfId="0" applyNumberFormat="1" applyFont="1" applyFill="1" applyBorder="1" applyAlignment="1"/>
    <xf numFmtId="2" fontId="4" fillId="3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left"/>
    </xf>
    <xf numFmtId="0" fontId="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0" fontId="5" fillId="0" borderId="0" xfId="4" applyAlignment="1">
      <alignment horizontal="center" vertic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5" fillId="0" borderId="0" xfId="4" applyFill="1"/>
    <xf numFmtId="0" fontId="4" fillId="0" borderId="0" xfId="4" applyFont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5" fillId="0" borderId="10" xfId="4" applyBorder="1"/>
    <xf numFmtId="2" fontId="5" fillId="0" borderId="10" xfId="4" applyNumberFormat="1" applyBorder="1"/>
    <xf numFmtId="0" fontId="5" fillId="0" borderId="16" xfId="4" applyBorder="1" applyAlignment="1">
      <alignment vertical="top"/>
    </xf>
    <xf numFmtId="0" fontId="12" fillId="0" borderId="10" xfId="4" applyFont="1" applyBorder="1" applyAlignment="1">
      <alignment horizontal="center"/>
    </xf>
    <xf numFmtId="2" fontId="5" fillId="0" borderId="16" xfId="4" applyNumberFormat="1" applyBorder="1" applyAlignment="1">
      <alignment horizontal="center"/>
    </xf>
    <xf numFmtId="0" fontId="2" fillId="0" borderId="0" xfId="4" applyFont="1" applyAlignment="1">
      <alignment horizontal="justify" vertical="center" wrapText="1"/>
    </xf>
    <xf numFmtId="0" fontId="4" fillId="0" borderId="15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5" fillId="0" borderId="0" xfId="4" applyFill="1" applyBorder="1" applyAlignment="1">
      <alignment horizontal="center"/>
    </xf>
    <xf numFmtId="0" fontId="5" fillId="0" borderId="0" xfId="4" applyFill="1" applyBorder="1"/>
    <xf numFmtId="0" fontId="4" fillId="0" borderId="0" xfId="0" applyFont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5" fillId="0" borderId="0" xfId="4" applyAlignment="1">
      <alignment horizontal="center"/>
    </xf>
    <xf numFmtId="0" fontId="5" fillId="0" borderId="5" xfId="4" applyBorder="1" applyAlignment="1">
      <alignment horizontal="center"/>
    </xf>
    <xf numFmtId="2" fontId="9" fillId="0" borderId="9" xfId="4" applyNumberFormat="1" applyFont="1" applyBorder="1" applyAlignment="1">
      <alignment horizontal="center"/>
    </xf>
    <xf numFmtId="0" fontId="4" fillId="0" borderId="27" xfId="4" applyFont="1" applyBorder="1" applyAlignment="1">
      <alignment horizontal="center" vertical="center"/>
    </xf>
    <xf numFmtId="0" fontId="0" fillId="0" borderId="12" xfId="0" applyFill="1" applyBorder="1"/>
    <xf numFmtId="2" fontId="9" fillId="0" borderId="0" xfId="4" applyNumberFormat="1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2" xfId="0" applyFill="1" applyBorder="1"/>
    <xf numFmtId="166" fontId="0" fillId="0" borderId="12" xfId="0" applyNumberFormat="1" applyBorder="1" applyAlignment="1">
      <alignment horizontal="center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1" fontId="0" fillId="0" borderId="0" xfId="0" applyNumberFormat="1"/>
    <xf numFmtId="0" fontId="4" fillId="0" borderId="0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33" xfId="4" applyFont="1" applyBorder="1" applyAlignment="1">
      <alignment horizontal="center" vertical="center"/>
    </xf>
    <xf numFmtId="0" fontId="3" fillId="0" borderId="33" xfId="0" applyFont="1" applyBorder="1"/>
    <xf numFmtId="0" fontId="4" fillId="0" borderId="38" xfId="4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ont="1" applyBorder="1"/>
    <xf numFmtId="0" fontId="4" fillId="0" borderId="0" xfId="0" applyFont="1" applyBorder="1" applyAlignment="1">
      <alignment horizontal="center"/>
    </xf>
    <xf numFmtId="0" fontId="26" fillId="0" borderId="0" xfId="4" applyFont="1" applyAlignment="1">
      <alignment horizontal="center"/>
    </xf>
    <xf numFmtId="0" fontId="0" fillId="5" borderId="2" xfId="0" applyFill="1" applyBorder="1"/>
    <xf numFmtId="166" fontId="0" fillId="5" borderId="2" xfId="0" applyNumberFormat="1" applyFill="1" applyBorder="1" applyAlignment="1">
      <alignment horizontal="center"/>
    </xf>
    <xf numFmtId="166" fontId="0" fillId="0" borderId="0" xfId="0" applyNumberFormat="1" applyBorder="1"/>
    <xf numFmtId="166" fontId="0" fillId="5" borderId="3" xfId="0" applyNumberFormat="1" applyFill="1" applyBorder="1" applyAlignment="1">
      <alignment horizontal="center"/>
    </xf>
    <xf numFmtId="166" fontId="0" fillId="5" borderId="2" xfId="0" applyNumberFormat="1" applyFill="1" applyBorder="1"/>
    <xf numFmtId="166" fontId="0" fillId="5" borderId="3" xfId="0" applyNumberFormat="1" applyFill="1" applyBorder="1"/>
    <xf numFmtId="0" fontId="4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4" fillId="5" borderId="12" xfId="0" applyFont="1" applyFill="1" applyBorder="1"/>
    <xf numFmtId="0" fontId="24" fillId="4" borderId="12" xfId="0" applyFont="1" applyFill="1" applyBorder="1"/>
    <xf numFmtId="0" fontId="24" fillId="10" borderId="12" xfId="0" applyFont="1" applyFill="1" applyBorder="1"/>
    <xf numFmtId="0" fontId="0" fillId="5" borderId="12" xfId="0" applyFont="1" applyFill="1" applyBorder="1"/>
    <xf numFmtId="1" fontId="0" fillId="5" borderId="12" xfId="0" applyNumberFormat="1" applyFont="1" applyFill="1" applyBorder="1"/>
    <xf numFmtId="0" fontId="0" fillId="0" borderId="8" xfId="0" applyBorder="1"/>
    <xf numFmtId="0" fontId="24" fillId="0" borderId="0" xfId="0" applyFont="1" applyFill="1" applyBorder="1"/>
    <xf numFmtId="2" fontId="0" fillId="0" borderId="0" xfId="0" applyNumberFormat="1" applyFill="1" applyBorder="1" applyAlignment="1"/>
    <xf numFmtId="0" fontId="0" fillId="8" borderId="12" xfId="0" applyFill="1" applyBorder="1"/>
    <xf numFmtId="0" fontId="0" fillId="7" borderId="12" xfId="0" applyFill="1" applyBorder="1"/>
    <xf numFmtId="0" fontId="0" fillId="11" borderId="12" xfId="0" applyFill="1" applyBorder="1"/>
    <xf numFmtId="2" fontId="0" fillId="8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2" fontId="9" fillId="0" borderId="4" xfId="4" applyNumberFormat="1" applyFont="1" applyBorder="1" applyAlignment="1">
      <alignment horizontal="center"/>
    </xf>
    <xf numFmtId="2" fontId="9" fillId="0" borderId="5" xfId="4" applyNumberFormat="1" applyFont="1" applyBorder="1" applyAlignment="1">
      <alignment horizontal="center"/>
    </xf>
    <xf numFmtId="2" fontId="9" fillId="0" borderId="6" xfId="4" applyNumberFormat="1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40" xfId="4" applyFont="1" applyBorder="1" applyAlignment="1">
      <alignment horizontal="center"/>
    </xf>
    <xf numFmtId="0" fontId="5" fillId="0" borderId="4" xfId="4" applyBorder="1"/>
    <xf numFmtId="0" fontId="5" fillId="0" borderId="5" xfId="4" applyBorder="1"/>
    <xf numFmtId="0" fontId="5" fillId="0" borderId="6" xfId="4" applyBorder="1"/>
    <xf numFmtId="0" fontId="5" fillId="0" borderId="7" xfId="4" applyBorder="1" applyAlignment="1">
      <alignment horizontal="center" vertical="center" wrapText="1"/>
    </xf>
    <xf numFmtId="0" fontId="5" fillId="0" borderId="0" xfId="4" applyBorder="1" applyAlignment="1">
      <alignment horizontal="center" vertical="center" wrapText="1"/>
    </xf>
    <xf numFmtId="2" fontId="5" fillId="0" borderId="0" xfId="4" applyNumberFormat="1" applyBorder="1" applyAlignment="1">
      <alignment horizontal="center" vertical="center" wrapText="1"/>
    </xf>
    <xf numFmtId="2" fontId="5" fillId="0" borderId="0" xfId="4" applyNumberFormat="1" applyBorder="1" applyAlignment="1">
      <alignment horizontal="left" vertical="center" wrapText="1"/>
    </xf>
    <xf numFmtId="2" fontId="5" fillId="0" borderId="0" xfId="4" applyNumberFormat="1" applyBorder="1" applyAlignment="1">
      <alignment vertical="center" wrapText="1"/>
    </xf>
    <xf numFmtId="0" fontId="5" fillId="0" borderId="8" xfId="4" applyBorder="1"/>
    <xf numFmtId="0" fontId="5" fillId="0" borderId="7" xfId="4" applyBorder="1"/>
    <xf numFmtId="2" fontId="5" fillId="0" borderId="0" xfId="4" applyNumberFormat="1" applyBorder="1"/>
    <xf numFmtId="2" fontId="5" fillId="5" borderId="0" xfId="4" applyNumberFormat="1" applyFill="1" applyBorder="1" applyAlignment="1">
      <alignment horizontal="left" vertical="center" wrapText="1"/>
    </xf>
    <xf numFmtId="0" fontId="2" fillId="0" borderId="7" xfId="4" applyFont="1" applyBorder="1"/>
    <xf numFmtId="0" fontId="5" fillId="0" borderId="41" xfId="4" applyBorder="1"/>
    <xf numFmtId="0" fontId="5" fillId="0" borderId="42" xfId="4" applyBorder="1"/>
    <xf numFmtId="0" fontId="5" fillId="0" borderId="0" xfId="4" applyBorder="1" applyAlignment="1">
      <alignment horizontal="center"/>
    </xf>
    <xf numFmtId="0" fontId="2" fillId="0" borderId="9" xfId="4" applyFont="1" applyBorder="1" applyAlignment="1">
      <alignment horizontal="justify" vertical="center" wrapText="1"/>
    </xf>
    <xf numFmtId="0" fontId="2" fillId="0" borderId="10" xfId="4" applyFont="1" applyBorder="1" applyAlignment="1">
      <alignment horizontal="justify" vertical="center" wrapText="1"/>
    </xf>
    <xf numFmtId="0" fontId="2" fillId="0" borderId="11" xfId="4" applyFont="1" applyBorder="1" applyAlignment="1">
      <alignment horizontal="justify" vertical="center" wrapText="1"/>
    </xf>
    <xf numFmtId="0" fontId="4" fillId="5" borderId="12" xfId="0" applyFont="1" applyFill="1" applyBorder="1" applyAlignment="1">
      <alignment horizontal="center" vertical="center"/>
    </xf>
    <xf numFmtId="0" fontId="2" fillId="5" borderId="0" xfId="4" applyFont="1" applyFill="1"/>
    <xf numFmtId="0" fontId="5" fillId="5" borderId="0" xfId="4" applyFill="1"/>
    <xf numFmtId="0" fontId="12" fillId="5" borderId="0" xfId="4" applyFont="1" applyFill="1" applyAlignment="1">
      <alignment horizontal="center"/>
    </xf>
    <xf numFmtId="0" fontId="18" fillId="5" borderId="0" xfId="4" applyFont="1" applyFill="1" applyAlignment="1">
      <alignment horizontal="center"/>
    </xf>
    <xf numFmtId="1" fontId="5" fillId="0" borderId="0" xfId="4" applyNumberFormat="1" applyAlignment="1">
      <alignment horizontal="center"/>
    </xf>
    <xf numFmtId="0" fontId="4" fillId="0" borderId="0" xfId="4" applyFont="1" applyBorder="1" applyAlignment="1">
      <alignment horizontal="center" vertical="center"/>
    </xf>
    <xf numFmtId="166" fontId="5" fillId="0" borderId="16" xfId="4" applyNumberFormat="1" applyBorder="1" applyAlignment="1">
      <alignment horizontal="center" vertical="top"/>
    </xf>
    <xf numFmtId="166" fontId="5" fillId="0" borderId="0" xfId="4" applyNumberFormat="1" applyBorder="1" applyAlignment="1">
      <alignment horizontal="center"/>
    </xf>
    <xf numFmtId="2" fontId="5" fillId="0" borderId="16" xfId="4" applyNumberFormat="1" applyBorder="1" applyAlignment="1">
      <alignment horizontal="center" vertical="top"/>
    </xf>
    <xf numFmtId="2" fontId="5" fillId="0" borderId="10" xfId="4" applyNumberFormat="1" applyBorder="1" applyAlignment="1">
      <alignment horizontal="center"/>
    </xf>
    <xf numFmtId="0" fontId="2" fillId="0" borderId="0" xfId="4" applyFont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5" fillId="0" borderId="0" xfId="0" applyFont="1"/>
    <xf numFmtId="0" fontId="35" fillId="0" borderId="12" xfId="0" applyFont="1" applyBorder="1"/>
    <xf numFmtId="2" fontId="0" fillId="5" borderId="12" xfId="0" applyNumberFormat="1" applyFont="1" applyFill="1" applyBorder="1"/>
    <xf numFmtId="1" fontId="4" fillId="0" borderId="17" xfId="4" applyNumberFormat="1" applyFont="1" applyBorder="1" applyAlignment="1">
      <alignment horizontal="center" vertical="center"/>
    </xf>
    <xf numFmtId="1" fontId="4" fillId="0" borderId="19" xfId="4" applyNumberFormat="1" applyFont="1" applyBorder="1" applyAlignment="1">
      <alignment horizontal="center" vertical="center"/>
    </xf>
    <xf numFmtId="1" fontId="4" fillId="0" borderId="24" xfId="4" applyNumberFormat="1" applyFont="1" applyBorder="1" applyAlignment="1">
      <alignment horizontal="center" vertical="center"/>
    </xf>
    <xf numFmtId="1" fontId="3" fillId="0" borderId="33" xfId="0" applyNumberFormat="1" applyFont="1" applyBorder="1"/>
    <xf numFmtId="1" fontId="4" fillId="0" borderId="33" xfId="4" applyNumberFormat="1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44" xfId="4" applyFont="1" applyBorder="1" applyAlignment="1">
      <alignment horizontal="center" vertical="center"/>
    </xf>
    <xf numFmtId="1" fontId="4" fillId="0" borderId="34" xfId="4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45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/>
    </xf>
    <xf numFmtId="0" fontId="4" fillId="0" borderId="32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1" fontId="4" fillId="0" borderId="48" xfId="4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4" fillId="5" borderId="12" xfId="0" applyNumberFormat="1" applyFont="1" applyFill="1" applyBorder="1" applyAlignment="1">
      <alignment horizontal="center" vertical="center"/>
    </xf>
    <xf numFmtId="0" fontId="0" fillId="0" borderId="3" xfId="0" applyBorder="1"/>
    <xf numFmtId="0" fontId="23" fillId="4" borderId="3" xfId="0" applyFont="1" applyFill="1" applyBorder="1"/>
    <xf numFmtId="0" fontId="0" fillId="5" borderId="32" xfId="0" applyFill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23" xfId="0" applyFont="1" applyBorder="1" applyAlignment="1">
      <alignment vertical="center"/>
    </xf>
    <xf numFmtId="2" fontId="0" fillId="0" borderId="0" xfId="0" applyNumberFormat="1"/>
    <xf numFmtId="0" fontId="0" fillId="0" borderId="3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9" fillId="0" borderId="0" xfId="4" applyFont="1" applyBorder="1" applyAlignment="1">
      <alignment horizontal="left" vertical="top" wrapText="1"/>
    </xf>
    <xf numFmtId="0" fontId="9" fillId="0" borderId="19" xfId="4" applyFont="1" applyBorder="1" applyAlignment="1">
      <alignment horizontal="left" vertical="top" wrapText="1"/>
    </xf>
    <xf numFmtId="0" fontId="9" fillId="0" borderId="23" xfId="4" applyFont="1" applyBorder="1" applyAlignment="1">
      <alignment horizontal="left" vertical="top" wrapText="1"/>
    </xf>
    <xf numFmtId="0" fontId="9" fillId="0" borderId="24" xfId="4" applyFont="1" applyBorder="1" applyAlignment="1">
      <alignment horizontal="left" vertical="top" wrapText="1"/>
    </xf>
    <xf numFmtId="2" fontId="9" fillId="0" borderId="16" xfId="4" applyNumberFormat="1" applyFont="1" applyBorder="1" applyAlignment="1">
      <alignment horizontal="left"/>
    </xf>
    <xf numFmtId="0" fontId="9" fillId="0" borderId="0" xfId="4" applyFont="1" applyBorder="1" applyAlignment="1">
      <alignment horizontal="center"/>
    </xf>
    <xf numFmtId="2" fontId="9" fillId="0" borderId="0" xfId="4" applyNumberFormat="1" applyFont="1" applyBorder="1" applyAlignment="1">
      <alignment horizontal="center"/>
    </xf>
    <xf numFmtId="1" fontId="9" fillId="0" borderId="23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67" fontId="9" fillId="0" borderId="23" xfId="4" applyNumberFormat="1" applyFont="1" applyBorder="1" applyAlignment="1">
      <alignment horizontal="center"/>
    </xf>
    <xf numFmtId="167" fontId="9" fillId="0" borderId="24" xfId="4" applyNumberFormat="1" applyFont="1" applyBorder="1" applyAlignment="1">
      <alignment horizontal="center"/>
    </xf>
    <xf numFmtId="0" fontId="9" fillId="0" borderId="28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9" xfId="4" applyFont="1" applyBorder="1" applyAlignment="1">
      <alignment horizontal="center"/>
    </xf>
    <xf numFmtId="166" fontId="9" fillId="2" borderId="27" xfId="4" applyNumberFormat="1" applyFont="1" applyFill="1" applyBorder="1" applyAlignment="1">
      <alignment horizontal="center"/>
    </xf>
    <xf numFmtId="166" fontId="9" fillId="2" borderId="29" xfId="4" applyNumberFormat="1" applyFont="1" applyFill="1" applyBorder="1" applyAlignment="1">
      <alignment horizontal="center"/>
    </xf>
    <xf numFmtId="2" fontId="9" fillId="0" borderId="22" xfId="4" applyNumberFormat="1" applyFont="1" applyBorder="1" applyAlignment="1">
      <alignment horizontal="center"/>
    </xf>
    <xf numFmtId="2" fontId="9" fillId="0" borderId="24" xfId="4" applyNumberFormat="1" applyFont="1" applyBorder="1" applyAlignment="1">
      <alignment horizontal="center"/>
    </xf>
    <xf numFmtId="2" fontId="9" fillId="0" borderId="23" xfId="4" applyNumberFormat="1" applyFont="1" applyBorder="1" applyAlignment="1">
      <alignment horizontal="center"/>
    </xf>
    <xf numFmtId="167" fontId="9" fillId="0" borderId="22" xfId="4" applyNumberFormat="1" applyFont="1" applyBorder="1" applyAlignment="1">
      <alignment horizontal="center"/>
    </xf>
    <xf numFmtId="2" fontId="9" fillId="0" borderId="18" xfId="4" applyNumberFormat="1" applyFont="1" applyBorder="1" applyAlignment="1">
      <alignment horizontal="center"/>
    </xf>
    <xf numFmtId="2" fontId="9" fillId="0" borderId="19" xfId="4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7" fontId="9" fillId="0" borderId="19" xfId="4" applyNumberFormat="1" applyFont="1" applyBorder="1" applyAlignment="1">
      <alignment horizontal="center"/>
    </xf>
    <xf numFmtId="167" fontId="9" fillId="0" borderId="0" xfId="4" applyNumberFormat="1" applyFont="1" applyBorder="1" applyAlignment="1">
      <alignment horizontal="center"/>
    </xf>
    <xf numFmtId="166" fontId="9" fillId="0" borderId="18" xfId="4" applyNumberFormat="1" applyFont="1" applyBorder="1" applyAlignment="1">
      <alignment horizontal="center"/>
    </xf>
    <xf numFmtId="166" fontId="9" fillId="0" borderId="19" xfId="4" applyNumberFormat="1" applyFont="1" applyBorder="1" applyAlignment="1">
      <alignment horizontal="center"/>
    </xf>
    <xf numFmtId="1" fontId="9" fillId="0" borderId="0" xfId="4" applyNumberFormat="1" applyFont="1" applyBorder="1" applyAlignment="1">
      <alignment horizontal="center"/>
    </xf>
    <xf numFmtId="1" fontId="9" fillId="0" borderId="19" xfId="4" applyNumberFormat="1" applyFont="1" applyBorder="1" applyAlignment="1">
      <alignment horizontal="center"/>
    </xf>
    <xf numFmtId="166" fontId="9" fillId="0" borderId="0" xfId="4" applyNumberFormat="1" applyFont="1" applyBorder="1" applyAlignment="1">
      <alignment horizontal="center"/>
    </xf>
    <xf numFmtId="2" fontId="9" fillId="0" borderId="15" xfId="4" applyNumberFormat="1" applyFont="1" applyBorder="1" applyAlignment="1">
      <alignment horizontal="center"/>
    </xf>
    <xf numFmtId="2" fontId="9" fillId="0" borderId="16" xfId="4" applyNumberFormat="1" applyFont="1" applyBorder="1" applyAlignment="1">
      <alignment horizontal="center"/>
    </xf>
    <xf numFmtId="2" fontId="9" fillId="0" borderId="17" xfId="4" applyNumberFormat="1" applyFont="1" applyBorder="1" applyAlignment="1">
      <alignment horizontal="center"/>
    </xf>
    <xf numFmtId="167" fontId="9" fillId="0" borderId="15" xfId="4" applyNumberFormat="1" applyFont="1" applyBorder="1" applyAlignment="1">
      <alignment horizontal="center"/>
    </xf>
    <xf numFmtId="167" fontId="9" fillId="0" borderId="17" xfId="4" applyNumberFormat="1" applyFont="1" applyBorder="1" applyAlignment="1">
      <alignment horizontal="center"/>
    </xf>
    <xf numFmtId="167" fontId="9" fillId="0" borderId="16" xfId="4" applyNumberFormat="1" applyFont="1" applyBorder="1" applyAlignment="1">
      <alignment horizontal="center"/>
    </xf>
    <xf numFmtId="166" fontId="9" fillId="0" borderId="15" xfId="4" applyNumberFormat="1" applyFont="1" applyBorder="1" applyAlignment="1">
      <alignment horizontal="center"/>
    </xf>
    <xf numFmtId="166" fontId="9" fillId="0" borderId="17" xfId="4" applyNumberFormat="1" applyFont="1" applyBorder="1" applyAlignment="1">
      <alignment horizontal="center"/>
    </xf>
    <xf numFmtId="1" fontId="9" fillId="0" borderId="16" xfId="4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166" fontId="9" fillId="0" borderId="16" xfId="4" applyNumberFormat="1" applyFont="1" applyBorder="1" applyAlignment="1">
      <alignment horizontal="center"/>
    </xf>
    <xf numFmtId="165" fontId="9" fillId="0" borderId="0" xfId="4" applyNumberFormat="1" applyFont="1" applyBorder="1" applyAlignment="1">
      <alignment horizontal="left"/>
    </xf>
    <xf numFmtId="1" fontId="9" fillId="0" borderId="0" xfId="4" applyNumberFormat="1" applyFont="1" applyBorder="1" applyAlignment="1">
      <alignment horizontal="left"/>
    </xf>
    <xf numFmtId="0" fontId="9" fillId="5" borderId="15" xfId="4" applyFont="1" applyFill="1" applyBorder="1" applyAlignment="1">
      <alignment horizontal="center" vertical="center" wrapText="1"/>
    </xf>
    <xf numFmtId="0" fontId="9" fillId="5" borderId="16" xfId="4" applyFont="1" applyFill="1" applyBorder="1" applyAlignment="1">
      <alignment horizontal="center" vertical="center" wrapText="1"/>
    </xf>
    <xf numFmtId="0" fontId="9" fillId="5" borderId="17" xfId="4" applyFont="1" applyFill="1" applyBorder="1" applyAlignment="1">
      <alignment horizontal="center" vertical="center" wrapText="1"/>
    </xf>
    <xf numFmtId="0" fontId="9" fillId="5" borderId="22" xfId="4" applyFont="1" applyFill="1" applyBorder="1" applyAlignment="1">
      <alignment horizontal="center" vertical="center" wrapText="1"/>
    </xf>
    <xf numFmtId="0" fontId="9" fillId="5" borderId="23" xfId="4" applyFont="1" applyFill="1" applyBorder="1" applyAlignment="1">
      <alignment horizontal="center" vertical="center" wrapText="1"/>
    </xf>
    <xf numFmtId="0" fontId="9" fillId="5" borderId="24" xfId="4" applyFont="1" applyFill="1" applyBorder="1" applyAlignment="1">
      <alignment horizontal="center" vertical="center" wrapText="1"/>
    </xf>
    <xf numFmtId="0" fontId="9" fillId="5" borderId="18" xfId="4" applyFont="1" applyFill="1" applyBorder="1" applyAlignment="1">
      <alignment horizontal="center" vertical="center" wrapText="1"/>
    </xf>
    <xf numFmtId="0" fontId="9" fillId="5" borderId="19" xfId="4" applyFont="1" applyFill="1" applyBorder="1" applyAlignment="1">
      <alignment horizontal="center" vertical="center" wrapText="1"/>
    </xf>
    <xf numFmtId="0" fontId="9" fillId="5" borderId="20" xfId="4" quotePrefix="1" applyFont="1" applyFill="1" applyBorder="1" applyAlignment="1">
      <alignment horizontal="center"/>
    </xf>
    <xf numFmtId="0" fontId="9" fillId="5" borderId="21" xfId="4" quotePrefix="1" applyFont="1" applyFill="1" applyBorder="1" applyAlignment="1">
      <alignment horizontal="center"/>
    </xf>
    <xf numFmtId="167" fontId="9" fillId="5" borderId="25" xfId="4" applyNumberFormat="1" applyFont="1" applyFill="1" applyBorder="1" applyAlignment="1">
      <alignment horizontal="center"/>
    </xf>
    <xf numFmtId="167" fontId="9" fillId="5" borderId="26" xfId="4" applyNumberFormat="1" applyFont="1" applyFill="1" applyBorder="1" applyAlignment="1">
      <alignment horizontal="center"/>
    </xf>
    <xf numFmtId="2" fontId="9" fillId="0" borderId="0" xfId="4" applyNumberFormat="1" applyFont="1" applyBorder="1" applyAlignment="1">
      <alignment horizontal="left"/>
    </xf>
    <xf numFmtId="0" fontId="6" fillId="0" borderId="15" xfId="4" applyFont="1" applyBorder="1" applyAlignment="1">
      <alignment horizontal="center" wrapText="1"/>
    </xf>
    <xf numFmtId="0" fontId="6" fillId="0" borderId="16" xfId="4" applyFont="1" applyBorder="1" applyAlignment="1">
      <alignment horizontal="center" wrapText="1"/>
    </xf>
    <xf numFmtId="0" fontId="6" fillId="0" borderId="17" xfId="4" applyFont="1" applyBorder="1" applyAlignment="1">
      <alignment horizontal="center" wrapText="1"/>
    </xf>
    <xf numFmtId="0" fontId="12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3" fillId="5" borderId="1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2" fontId="20" fillId="0" borderId="7" xfId="4" applyNumberFormat="1" applyFont="1" applyBorder="1" applyAlignment="1">
      <alignment horizontal="center"/>
    </xf>
    <xf numFmtId="2" fontId="20" fillId="0" borderId="0" xfId="4" applyNumberFormat="1" applyFont="1" applyBorder="1" applyAlignment="1">
      <alignment horizontal="center"/>
    </xf>
    <xf numFmtId="2" fontId="20" fillId="0" borderId="8" xfId="4" applyNumberFormat="1" applyFont="1" applyBorder="1" applyAlignment="1">
      <alignment horizontal="center"/>
    </xf>
    <xf numFmtId="0" fontId="2" fillId="0" borderId="7" xfId="4" applyFont="1" applyBorder="1" applyAlignment="1">
      <alignment horizontal="left"/>
    </xf>
    <xf numFmtId="0" fontId="2" fillId="0" borderId="0" xfId="4" applyFont="1" applyBorder="1" applyAlignment="1">
      <alignment horizontal="left"/>
    </xf>
    <xf numFmtId="0" fontId="2" fillId="0" borderId="7" xfId="4" applyFont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167" fontId="5" fillId="0" borderId="2" xfId="4" applyNumberFormat="1" applyBorder="1" applyAlignment="1">
      <alignment horizontal="center"/>
    </xf>
    <xf numFmtId="166" fontId="5" fillId="0" borderId="16" xfId="4" applyNumberFormat="1" applyBorder="1" applyAlignment="1">
      <alignment horizontal="center" vertical="top"/>
    </xf>
    <xf numFmtId="2" fontId="5" fillId="0" borderId="10" xfId="4" applyNumberFormat="1" applyBorder="1" applyAlignment="1">
      <alignment horizontal="center"/>
    </xf>
    <xf numFmtId="0" fontId="9" fillId="0" borderId="12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2" fontId="9" fillId="0" borderId="12" xfId="4" applyNumberFormat="1" applyFont="1" applyBorder="1" applyAlignment="1">
      <alignment horizontal="center"/>
    </xf>
    <xf numFmtId="2" fontId="9" fillId="0" borderId="2" xfId="4" applyNumberFormat="1" applyFont="1" applyBorder="1" applyAlignment="1">
      <alignment horizontal="center"/>
    </xf>
    <xf numFmtId="2" fontId="9" fillId="0" borderId="3" xfId="4" applyNumberFormat="1" applyFont="1" applyBorder="1" applyAlignment="1">
      <alignment horizontal="center"/>
    </xf>
    <xf numFmtId="2" fontId="9" fillId="0" borderId="1" xfId="4" applyNumberFormat="1" applyFont="1" applyBorder="1" applyAlignment="1">
      <alignment horizontal="center"/>
    </xf>
    <xf numFmtId="167" fontId="9" fillId="0" borderId="1" xfId="4" applyNumberFormat="1" applyFont="1" applyBorder="1" applyAlignment="1">
      <alignment horizontal="center"/>
    </xf>
    <xf numFmtId="167" fontId="9" fillId="0" borderId="2" xfId="4" applyNumberFormat="1" applyFont="1" applyBorder="1" applyAlignment="1">
      <alignment horizontal="center"/>
    </xf>
    <xf numFmtId="167" fontId="9" fillId="0" borderId="3" xfId="4" applyNumberFormat="1" applyFont="1" applyBorder="1" applyAlignment="1">
      <alignment horizontal="center"/>
    </xf>
    <xf numFmtId="2" fontId="9" fillId="0" borderId="4" xfId="4" applyNumberFormat="1" applyFont="1" applyBorder="1" applyAlignment="1">
      <alignment horizontal="center"/>
    </xf>
    <xf numFmtId="2" fontId="9" fillId="0" borderId="5" xfId="4" applyNumberFormat="1" applyFont="1" applyBorder="1" applyAlignment="1">
      <alignment horizontal="center"/>
    </xf>
    <xf numFmtId="2" fontId="9" fillId="0" borderId="6" xfId="4" applyNumberFormat="1" applyFont="1" applyBorder="1" applyAlignment="1">
      <alignment horizontal="center"/>
    </xf>
    <xf numFmtId="167" fontId="9" fillId="0" borderId="31" xfId="4" applyNumberFormat="1" applyFont="1" applyBorder="1" applyAlignment="1">
      <alignment horizontal="center"/>
    </xf>
    <xf numFmtId="0" fontId="9" fillId="0" borderId="39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6" xfId="4" applyFont="1" applyBorder="1" applyAlignment="1">
      <alignment horizontal="center"/>
    </xf>
    <xf numFmtId="0" fontId="9" fillId="0" borderId="30" xfId="4" applyFont="1" applyBorder="1" applyAlignment="1">
      <alignment horizontal="center"/>
    </xf>
    <xf numFmtId="0" fontId="4" fillId="0" borderId="0" xfId="4" applyFont="1" applyBorder="1" applyAlignment="1">
      <alignment horizontal="center" vertical="center"/>
    </xf>
    <xf numFmtId="0" fontId="4" fillId="0" borderId="35" xfId="4" applyFont="1" applyFill="1" applyBorder="1" applyAlignment="1">
      <alignment horizontal="center"/>
    </xf>
    <xf numFmtId="0" fontId="4" fillId="0" borderId="36" xfId="4" applyFont="1" applyFill="1" applyBorder="1" applyAlignment="1">
      <alignment horizontal="center"/>
    </xf>
    <xf numFmtId="0" fontId="4" fillId="0" borderId="37" xfId="4" applyFont="1" applyFill="1" applyBorder="1" applyAlignment="1">
      <alignment horizontal="center"/>
    </xf>
    <xf numFmtId="0" fontId="3" fillId="0" borderId="27" xfId="4" applyFont="1" applyFill="1" applyBorder="1" applyAlignment="1">
      <alignment horizontal="center"/>
    </xf>
    <xf numFmtId="0" fontId="3" fillId="0" borderId="28" xfId="4" applyFont="1" applyFill="1" applyBorder="1" applyAlignment="1">
      <alignment horizontal="center"/>
    </xf>
    <xf numFmtId="0" fontId="3" fillId="0" borderId="17" xfId="4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12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26" fillId="0" borderId="0" xfId="4" applyFont="1" applyAlignment="1">
      <alignment horizontal="left"/>
    </xf>
    <xf numFmtId="0" fontId="27" fillId="0" borderId="0" xfId="4" applyFont="1" applyAlignment="1">
      <alignment horizontal="left"/>
    </xf>
    <xf numFmtId="0" fontId="5" fillId="0" borderId="27" xfId="4" applyFill="1" applyBorder="1" applyAlignment="1">
      <alignment horizontal="center"/>
    </xf>
    <xf numFmtId="0" fontId="5" fillId="0" borderId="28" xfId="4" applyFill="1" applyBorder="1" applyAlignment="1">
      <alignment horizontal="center"/>
    </xf>
    <xf numFmtId="0" fontId="5" fillId="0" borderId="29" xfId="4" applyFill="1" applyBorder="1" applyAlignment="1">
      <alignment horizontal="center"/>
    </xf>
    <xf numFmtId="0" fontId="9" fillId="0" borderId="0" xfId="4" applyFont="1" applyBorder="1" applyAlignment="1">
      <alignment horizontal="center" wrapText="1"/>
    </xf>
    <xf numFmtId="2" fontId="20" fillId="0" borderId="14" xfId="4" applyNumberFormat="1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2" fontId="5" fillId="0" borderId="16" xfId="4" applyNumberFormat="1" applyBorder="1" applyAlignment="1">
      <alignment horizontal="center"/>
    </xf>
    <xf numFmtId="166" fontId="5" fillId="0" borderId="0" xfId="4" applyNumberFormat="1" applyBorder="1" applyAlignment="1">
      <alignment horizontal="center"/>
    </xf>
    <xf numFmtId="0" fontId="3" fillId="0" borderId="35" xfId="4" applyFont="1" applyFill="1" applyBorder="1" applyAlignment="1">
      <alignment horizontal="center"/>
    </xf>
    <xf numFmtId="0" fontId="3" fillId="0" borderId="36" xfId="4" applyFont="1" applyFill="1" applyBorder="1" applyAlignment="1">
      <alignment horizontal="center"/>
    </xf>
    <xf numFmtId="0" fontId="3" fillId="0" borderId="37" xfId="4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2" fontId="0" fillId="10" borderId="12" xfId="0" applyNumberForma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1" fontId="4" fillId="5" borderId="12" xfId="0" applyNumberFormat="1" applyFont="1" applyFill="1" applyBorder="1" applyAlignment="1">
      <alignment horizontal="center" vertical="center"/>
    </xf>
    <xf numFmtId="0" fontId="30" fillId="8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</cellXfs>
  <cellStyles count="6">
    <cellStyle name="Comma [0] 2" xfId="5"/>
    <cellStyle name="Normal" xfId="0" builtinId="0"/>
    <cellStyle name="Normal 2" xfId="1"/>
    <cellStyle name="Normal 2 2" xfId="2"/>
    <cellStyle name="Normal 2 3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Grafik Rata-rata Nilai Pretest dan Posttest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'Nilai Pre-Post Test'!$O$37</c:f>
              <c:strCache>
                <c:ptCount val="1"/>
                <c:pt idx="0">
                  <c:v>Pretest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91256830601093E-2"/>
                  <c:y val="8.83002207505518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27-4832-8962-8C0CC09E74DE}"/>
                </c:ext>
              </c:extLst>
            </c:dLbl>
            <c:dLbl>
              <c:idx val="2"/>
              <c:layout>
                <c:manualLayout>
                  <c:x val="-1.6393442622950821E-2"/>
                  <c:y val="8.83002207505518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7-4832-8962-8C0CC09E74D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'Nilai Pre-Post Test'!$P$36:$S$36</c:f>
              <c:strCache>
                <c:ptCount val="3"/>
                <c:pt idx="0">
                  <c:v>Kelas Eksperimen</c:v>
                </c:pt>
                <c:pt idx="2">
                  <c:v>Kelas Kontrol</c:v>
                </c:pt>
              </c:strCache>
            </c:strRef>
          </c:cat>
          <c:val>
            <c:numRef>
              <c:f>'Nilai Pre-Post Test'!$P$37:$S$37</c:f>
              <c:numCache>
                <c:formatCode>General</c:formatCode>
                <c:ptCount val="4"/>
                <c:pt idx="0" formatCode="0.00">
                  <c:v>60.03125</c:v>
                </c:pt>
                <c:pt idx="2" formatCode="0.00">
                  <c:v>62.0625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7-4832-8962-8C0CC09E74DE}"/>
            </c:ext>
          </c:extLst>
        </c:ser>
        <c:ser>
          <c:idx val="1"/>
          <c:order val="1"/>
          <c:tx>
            <c:strRef>
              <c:f>'Nilai Pre-Post Test'!$O$38</c:f>
              <c:strCache>
                <c:ptCount val="1"/>
                <c:pt idx="0">
                  <c:v>Postest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'Nilai Pre-Post Test'!$P$36:$S$36</c:f>
              <c:strCache>
                <c:ptCount val="3"/>
                <c:pt idx="0">
                  <c:v>Kelas Eksperimen</c:v>
                </c:pt>
                <c:pt idx="2">
                  <c:v>Kelas Kontrol</c:v>
                </c:pt>
              </c:strCache>
            </c:strRef>
          </c:cat>
          <c:val>
            <c:numRef>
              <c:f>'Nilai Pre-Post Test'!$P$38:$S$38</c:f>
              <c:numCache>
                <c:formatCode>General</c:formatCode>
                <c:ptCount val="4"/>
                <c:pt idx="0" formatCode="0.00">
                  <c:v>86.34375</c:v>
                </c:pt>
                <c:pt idx="2" formatCode="0.00">
                  <c:v>80.09375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7-4832-8962-8C0CC09E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22272"/>
        <c:axId val="112402816"/>
      </c:barChart>
      <c:catAx>
        <c:axId val="10682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402816"/>
        <c:crosses val="autoZero"/>
        <c:auto val="1"/>
        <c:lblAlgn val="ctr"/>
        <c:lblOffset val="100"/>
        <c:noMultiLvlLbl val="0"/>
      </c:catAx>
      <c:valAx>
        <c:axId val="1124028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82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2060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Grafik Persentase Peningkatan Rata-rata Hasil Belajar</a:t>
            </a:r>
          </a:p>
        </c:rich>
      </c:tx>
      <c:overlay val="0"/>
      <c:spPr>
        <a:ln w="19050"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'Nilai Pre-Post Test'!$X$36</c:f>
              <c:strCache>
                <c:ptCount val="1"/>
                <c:pt idx="0">
                  <c:v>Persentase (%)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'Nilai Pre-Post Test'!$W$37:$W$38</c:f>
              <c:strCache>
                <c:ptCount val="2"/>
                <c:pt idx="0">
                  <c:v> Kelas Eksperimen</c:v>
                </c:pt>
                <c:pt idx="1">
                  <c:v> Kelas Kontrol</c:v>
                </c:pt>
              </c:strCache>
            </c:strRef>
          </c:cat>
          <c:val>
            <c:numRef>
              <c:f>'Nilai Pre-Post Test'!$X$37:$X$38</c:f>
              <c:numCache>
                <c:formatCode>0.00</c:formatCode>
                <c:ptCount val="2"/>
                <c:pt idx="0">
                  <c:v>43.831337844872465</c:v>
                </c:pt>
                <c:pt idx="1">
                  <c:v>29.053373615307148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4-4B4D-B9CA-26B5BBAFB0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431488"/>
        <c:axId val="112433024"/>
      </c:barChart>
      <c:catAx>
        <c:axId val="11243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433024"/>
        <c:crosses val="autoZero"/>
        <c:auto val="1"/>
        <c:lblAlgn val="ctr"/>
        <c:lblOffset val="100"/>
        <c:noMultiLvlLbl val="0"/>
      </c:catAx>
      <c:valAx>
        <c:axId val="1124330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243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2060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Peningkatan Nilai Rata-rata </a:t>
            </a:r>
            <a:r>
              <a:rPr lang="en-US" sz="1200" i="1"/>
              <a:t>Pretest </a:t>
            </a:r>
            <a:r>
              <a:rPr lang="en-US" sz="1200"/>
              <a:t>dan </a:t>
            </a:r>
            <a:r>
              <a:rPr lang="en-US" sz="1200" i="1"/>
              <a:t>Posttest</a:t>
            </a:r>
          </a:p>
        </c:rich>
      </c:tx>
      <c:layout>
        <c:manualLayout>
          <c:xMode val="edge"/>
          <c:yMode val="edge"/>
          <c:x val="0.11819222163390097"/>
          <c:y val="2.9914529914529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972745543466508E-2"/>
          <c:y val="0.14249713631156929"/>
          <c:w val="0.80876537938180726"/>
          <c:h val="0.714745966032596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Sheet2!$A$7</c:f>
              <c:strCache>
                <c:ptCount val="1"/>
                <c:pt idx="0">
                  <c:v>Pretest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Sheet2!$B$6:$E$6</c:f>
              <c:strCache>
                <c:ptCount val="3"/>
                <c:pt idx="0">
                  <c:v>Kelas Eksperimen</c:v>
                </c:pt>
                <c:pt idx="2">
                  <c:v>Kelas Kontrol</c:v>
                </c:pt>
              </c:strCache>
            </c:strRef>
          </c:cat>
          <c:val>
            <c:numRef>
              <c:f>Sheet2!$B$7:$E$7</c:f>
              <c:numCache>
                <c:formatCode>0.00</c:formatCode>
                <c:ptCount val="4"/>
                <c:pt idx="0">
                  <c:v>60.03125</c:v>
                </c:pt>
                <c:pt idx="2">
                  <c:v>62.0625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5-405D-807D-D743741AE4A6}"/>
            </c:ext>
          </c:extLst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Postest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Sheet2!$B$6:$E$6</c:f>
              <c:strCache>
                <c:ptCount val="3"/>
                <c:pt idx="0">
                  <c:v>Kelas Eksperimen</c:v>
                </c:pt>
                <c:pt idx="2">
                  <c:v>Kelas Kontrol</c:v>
                </c:pt>
              </c:strCache>
            </c:strRef>
          </c:cat>
          <c:val>
            <c:numRef>
              <c:f>Sheet2!$B$8:$E$8</c:f>
              <c:numCache>
                <c:formatCode>0.00</c:formatCode>
                <c:ptCount val="4"/>
                <c:pt idx="0">
                  <c:v>86.34375</c:v>
                </c:pt>
                <c:pt idx="2">
                  <c:v>80.09375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5-405D-807D-D743741AE4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732046479"/>
        <c:axId val="732052719"/>
        <c:axId val="0"/>
      </c:bar3DChart>
      <c:catAx>
        <c:axId val="732046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052719"/>
        <c:crosses val="autoZero"/>
        <c:auto val="1"/>
        <c:lblAlgn val="ctr"/>
        <c:lblOffset val="100"/>
        <c:noMultiLvlLbl val="0"/>
      </c:catAx>
      <c:valAx>
        <c:axId val="73205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04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304799</xdr:colOff>
      <xdr:row>22</xdr:row>
      <xdr:rowOff>26894</xdr:rowOff>
    </xdr:from>
    <xdr:to>
      <xdr:col>13</xdr:col>
      <xdr:colOff>403411</xdr:colOff>
      <xdr:row>22</xdr:row>
      <xdr:rowOff>26894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191124" y="4484594"/>
          <a:ext cx="986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</xdr:txBody>
    </xdr:sp>
    <xdr:clientData/>
  </xdr:twoCellAnchor>
  <xdr:twoCellAnchor>
    <xdr:from>
      <xdr:col>4</xdr:col>
      <xdr:colOff>129540</xdr:colOff>
      <xdr:row>37</xdr:row>
      <xdr:rowOff>0</xdr:rowOff>
    </xdr:from>
    <xdr:to>
      <xdr:col>17</xdr:col>
      <xdr:colOff>76200</xdr:colOff>
      <xdr:row>39</xdr:row>
      <xdr:rowOff>144780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1986915" y="7496175"/>
          <a:ext cx="4337685" cy="544830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60960</xdr:colOff>
      <xdr:row>38</xdr:row>
      <xdr:rowOff>38100</xdr:rowOff>
    </xdr:from>
    <xdr:to>
      <xdr:col>17</xdr:col>
      <xdr:colOff>60960</xdr:colOff>
      <xdr:row>39</xdr:row>
      <xdr:rowOff>144780</xdr:rowOff>
    </xdr:to>
    <xdr:sp macro="" textlink="">
      <xdr:nvSpPr>
        <xdr:cNvPr id="4" name="Freeform 6" descr="Wav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528185" y="7734300"/>
          <a:ext cx="1781175" cy="30670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365548</xdr:colOff>
      <xdr:row>38</xdr:row>
      <xdr:rowOff>46143</xdr:rowOff>
    </xdr:from>
    <xdr:to>
      <xdr:col>12</xdr:col>
      <xdr:colOff>24569</xdr:colOff>
      <xdr:row>39</xdr:row>
      <xdr:rowOff>156731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85465" y="7782560"/>
          <a:ext cx="1405271" cy="31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14</xdr:col>
      <xdr:colOff>28575</xdr:colOff>
      <xdr:row>37</xdr:row>
      <xdr:rowOff>85725</xdr:rowOff>
    </xdr:from>
    <xdr:to>
      <xdr:col>18</xdr:col>
      <xdr:colOff>133350</xdr:colOff>
      <xdr:row>39</xdr:row>
      <xdr:rowOff>125827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334000" y="7581900"/>
          <a:ext cx="1419225" cy="440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2</xdr:col>
      <xdr:colOff>112221</xdr:colOff>
      <xdr:row>39</xdr:row>
      <xdr:rowOff>144780</xdr:rowOff>
    </xdr:from>
    <xdr:to>
      <xdr:col>17</xdr:col>
      <xdr:colOff>81741</xdr:colOff>
      <xdr:row>39</xdr:row>
      <xdr:rowOff>144780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312371" y="8041005"/>
          <a:ext cx="5017770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44873</xdr:colOff>
      <xdr:row>15</xdr:row>
      <xdr:rowOff>169333</xdr:rowOff>
    </xdr:from>
    <xdr:to>
      <xdr:col>17</xdr:col>
      <xdr:colOff>21167</xdr:colOff>
      <xdr:row>18</xdr:row>
      <xdr:rowOff>128498</xdr:rowOff>
    </xdr:to>
    <xdr:sp macro="" textlink="">
      <xdr:nvSpPr>
        <xdr:cNvPr id="8" name="Freeform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1907540" y="3175000"/>
          <a:ext cx="4378960" cy="615331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10585</xdr:colOff>
      <xdr:row>17</xdr:row>
      <xdr:rowOff>31750</xdr:rowOff>
    </xdr:from>
    <xdr:to>
      <xdr:col>16</xdr:col>
      <xdr:colOff>310305</xdr:colOff>
      <xdr:row>18</xdr:row>
      <xdr:rowOff>129540</xdr:rowOff>
    </xdr:to>
    <xdr:sp macro="" textlink="">
      <xdr:nvSpPr>
        <xdr:cNvPr id="9" name="Freeform 12" descr="Zig za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4476752" y="3492500"/>
          <a:ext cx="1781386" cy="298873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2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217170</xdr:colOff>
      <xdr:row>15</xdr:row>
      <xdr:rowOff>152400</xdr:rowOff>
    </xdr:from>
    <xdr:to>
      <xdr:col>16</xdr:col>
      <xdr:colOff>207645</xdr:colOff>
      <xdr:row>17</xdr:row>
      <xdr:rowOff>104775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684395" y="3143250"/>
          <a:ext cx="14573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2</xdr:col>
      <xdr:colOff>135891</xdr:colOff>
      <xdr:row>18</xdr:row>
      <xdr:rowOff>113031</xdr:rowOff>
    </xdr:from>
    <xdr:to>
      <xdr:col>17</xdr:col>
      <xdr:colOff>105411</xdr:colOff>
      <xdr:row>18</xdr:row>
      <xdr:rowOff>113031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1342391" y="3774864"/>
          <a:ext cx="5028353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259080</xdr:colOff>
      <xdr:row>17</xdr:row>
      <xdr:rowOff>7620</xdr:rowOff>
    </xdr:from>
    <xdr:to>
      <xdr:col>12</xdr:col>
      <xdr:colOff>154305</xdr:colOff>
      <xdr:row>19</xdr:row>
      <xdr:rowOff>55245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73705" y="3455670"/>
          <a:ext cx="1647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42</xdr:col>
      <xdr:colOff>304799</xdr:colOff>
      <xdr:row>22</xdr:row>
      <xdr:rowOff>26894</xdr:rowOff>
    </xdr:from>
    <xdr:to>
      <xdr:col>42</xdr:col>
      <xdr:colOff>403411</xdr:colOff>
      <xdr:row>22</xdr:row>
      <xdr:rowOff>26894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V="1">
          <a:off x="17602199" y="4484594"/>
          <a:ext cx="986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</xdr:txBody>
    </xdr:sp>
    <xdr:clientData/>
  </xdr:twoCellAnchor>
  <xdr:twoCellAnchor>
    <xdr:from>
      <xdr:col>33</xdr:col>
      <xdr:colOff>129540</xdr:colOff>
      <xdr:row>37</xdr:row>
      <xdr:rowOff>0</xdr:rowOff>
    </xdr:from>
    <xdr:to>
      <xdr:col>46</xdr:col>
      <xdr:colOff>76200</xdr:colOff>
      <xdr:row>39</xdr:row>
      <xdr:rowOff>144780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14217015" y="7496175"/>
          <a:ext cx="4528185" cy="544830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60960</xdr:colOff>
      <xdr:row>38</xdr:row>
      <xdr:rowOff>106680</xdr:rowOff>
    </xdr:from>
    <xdr:to>
      <xdr:col>46</xdr:col>
      <xdr:colOff>60960</xdr:colOff>
      <xdr:row>39</xdr:row>
      <xdr:rowOff>144780</xdr:rowOff>
    </xdr:to>
    <xdr:sp macro="" textlink="">
      <xdr:nvSpPr>
        <xdr:cNvPr id="16" name="Freeform 6" descr="Wav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16958310" y="7802880"/>
          <a:ext cx="1771650" cy="23812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36</xdr:col>
      <xdr:colOff>363432</xdr:colOff>
      <xdr:row>38</xdr:row>
      <xdr:rowOff>14393</xdr:rowOff>
    </xdr:from>
    <xdr:to>
      <xdr:col>40</xdr:col>
      <xdr:colOff>308203</xdr:colOff>
      <xdr:row>39</xdr:row>
      <xdr:rowOff>124981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5476432" y="7750810"/>
          <a:ext cx="1468771" cy="31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41</xdr:col>
      <xdr:colOff>261407</xdr:colOff>
      <xdr:row>37</xdr:row>
      <xdr:rowOff>159808</xdr:rowOff>
    </xdr:from>
    <xdr:to>
      <xdr:col>45</xdr:col>
      <xdr:colOff>313266</xdr:colOff>
      <xdr:row>39</xdr:row>
      <xdr:rowOff>199910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215907" y="7695141"/>
          <a:ext cx="1512359" cy="442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31</xdr:col>
      <xdr:colOff>167640</xdr:colOff>
      <xdr:row>39</xdr:row>
      <xdr:rowOff>144780</xdr:rowOff>
    </xdr:from>
    <xdr:to>
      <xdr:col>46</xdr:col>
      <xdr:colOff>137160</xdr:colOff>
      <xdr:row>39</xdr:row>
      <xdr:rowOff>144780</xdr:rowOff>
    </xdr:to>
    <xdr:sp macro="" textlink="">
      <xdr:nvSpPr>
        <xdr:cNvPr id="19" name="Line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3464540" y="8041005"/>
          <a:ext cx="5341620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129540</xdr:colOff>
      <xdr:row>16</xdr:row>
      <xdr:rowOff>0</xdr:rowOff>
    </xdr:from>
    <xdr:to>
      <xdr:col>46</xdr:col>
      <xdr:colOff>76200</xdr:colOff>
      <xdr:row>18</xdr:row>
      <xdr:rowOff>144780</xdr:rowOff>
    </xdr:to>
    <xdr:sp macro="" textlink="">
      <xdr:nvSpPr>
        <xdr:cNvPr id="20" name="Freeform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 bwMode="auto">
        <a:xfrm>
          <a:off x="14217015" y="3248025"/>
          <a:ext cx="4528185" cy="544830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60960</xdr:colOff>
      <xdr:row>17</xdr:row>
      <xdr:rowOff>121920</xdr:rowOff>
    </xdr:from>
    <xdr:to>
      <xdr:col>46</xdr:col>
      <xdr:colOff>45720</xdr:colOff>
      <xdr:row>18</xdr:row>
      <xdr:rowOff>129540</xdr:rowOff>
    </xdr:to>
    <xdr:sp macro="" textlink="">
      <xdr:nvSpPr>
        <xdr:cNvPr id="21" name="Freeform 12" descr="Zig za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 bwMode="auto">
        <a:xfrm>
          <a:off x="16958310" y="3569970"/>
          <a:ext cx="1756410" cy="20764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2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206586</xdr:colOff>
      <xdr:row>16</xdr:row>
      <xdr:rowOff>152400</xdr:rowOff>
    </xdr:from>
    <xdr:to>
      <xdr:col>45</xdr:col>
      <xdr:colOff>197061</xdr:colOff>
      <xdr:row>18</xdr:row>
      <xdr:rowOff>157692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161086" y="3412067"/>
          <a:ext cx="1450975" cy="407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31</xdr:col>
      <xdr:colOff>167640</xdr:colOff>
      <xdr:row>18</xdr:row>
      <xdr:rowOff>144780</xdr:rowOff>
    </xdr:from>
    <xdr:to>
      <xdr:col>46</xdr:col>
      <xdr:colOff>137160</xdr:colOff>
      <xdr:row>18</xdr:row>
      <xdr:rowOff>144780</xdr:rowOff>
    </xdr:to>
    <xdr:sp macro="" textlink="">
      <xdr:nvSpPr>
        <xdr:cNvPr id="23" name="Line 1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13464540" y="3792855"/>
          <a:ext cx="5341620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17</xdr:row>
      <xdr:rowOff>38100</xdr:rowOff>
    </xdr:from>
    <xdr:to>
      <xdr:col>41</xdr:col>
      <xdr:colOff>47625</xdr:colOff>
      <xdr:row>19</xdr:row>
      <xdr:rowOff>85725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11425" y="3486150"/>
          <a:ext cx="1733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66675</xdr:rowOff>
        </xdr:from>
        <xdr:to>
          <xdr:col>6</xdr:col>
          <xdr:colOff>180975</xdr:colOff>
          <xdr:row>13</xdr:row>
          <xdr:rowOff>57150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0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</xdr:row>
          <xdr:rowOff>66675</xdr:rowOff>
        </xdr:from>
        <xdr:to>
          <xdr:col>34</xdr:col>
          <xdr:colOff>295275</xdr:colOff>
          <xdr:row>13</xdr:row>
          <xdr:rowOff>57150</xdr:rowOff>
        </xdr:to>
        <xdr:sp macro="" textlink="">
          <xdr:nvSpPr>
            <xdr:cNvPr id="45058" name="Object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0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304799</xdr:colOff>
      <xdr:row>22</xdr:row>
      <xdr:rowOff>26894</xdr:rowOff>
    </xdr:from>
    <xdr:to>
      <xdr:col>13</xdr:col>
      <xdr:colOff>403411</xdr:colOff>
      <xdr:row>22</xdr:row>
      <xdr:rowOff>26894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5105399" y="4484594"/>
          <a:ext cx="986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</xdr:txBody>
    </xdr:sp>
    <xdr:clientData/>
  </xdr:twoCellAnchor>
  <xdr:twoCellAnchor>
    <xdr:from>
      <xdr:col>4</xdr:col>
      <xdr:colOff>129540</xdr:colOff>
      <xdr:row>36</xdr:row>
      <xdr:rowOff>178593</xdr:rowOff>
    </xdr:from>
    <xdr:to>
      <xdr:col>17</xdr:col>
      <xdr:colOff>76200</xdr:colOff>
      <xdr:row>39</xdr:row>
      <xdr:rowOff>144779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1986915" y="7572374"/>
          <a:ext cx="4375785" cy="573405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60960</xdr:colOff>
      <xdr:row>38</xdr:row>
      <xdr:rowOff>38100</xdr:rowOff>
    </xdr:from>
    <xdr:to>
      <xdr:col>17</xdr:col>
      <xdr:colOff>60960</xdr:colOff>
      <xdr:row>39</xdr:row>
      <xdr:rowOff>144780</xdr:rowOff>
    </xdr:to>
    <xdr:sp macro="" textlink="">
      <xdr:nvSpPr>
        <xdr:cNvPr id="4" name="Freeform 6" descr="Wav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4442460" y="7734300"/>
          <a:ext cx="1781175" cy="30670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291465</xdr:colOff>
      <xdr:row>38</xdr:row>
      <xdr:rowOff>3810</xdr:rowOff>
    </xdr:from>
    <xdr:to>
      <xdr:col>11</xdr:col>
      <xdr:colOff>236236</xdr:colOff>
      <xdr:row>39</xdr:row>
      <xdr:rowOff>114398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920365" y="7700010"/>
          <a:ext cx="1411621" cy="310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12</xdr:col>
      <xdr:colOff>254795</xdr:colOff>
      <xdr:row>37</xdr:row>
      <xdr:rowOff>180976</xdr:rowOff>
    </xdr:from>
    <xdr:to>
      <xdr:col>16</xdr:col>
      <xdr:colOff>204788</xdr:colOff>
      <xdr:row>40</xdr:row>
      <xdr:rowOff>18672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779170" y="7777164"/>
          <a:ext cx="1402556" cy="444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2</xdr:col>
      <xdr:colOff>112221</xdr:colOff>
      <xdr:row>39</xdr:row>
      <xdr:rowOff>144780</xdr:rowOff>
    </xdr:from>
    <xdr:to>
      <xdr:col>17</xdr:col>
      <xdr:colOff>81741</xdr:colOff>
      <xdr:row>39</xdr:row>
      <xdr:rowOff>144780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312371" y="8041005"/>
          <a:ext cx="4932045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261938</xdr:colOff>
      <xdr:row>15</xdr:row>
      <xdr:rowOff>178594</xdr:rowOff>
    </xdr:from>
    <xdr:to>
      <xdr:col>17</xdr:col>
      <xdr:colOff>76201</xdr:colOff>
      <xdr:row>18</xdr:row>
      <xdr:rowOff>119063</xdr:rowOff>
    </xdr:to>
    <xdr:sp macro="" textlink="">
      <xdr:nvSpPr>
        <xdr:cNvPr id="8" name="Freeform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1809751" y="3202782"/>
          <a:ext cx="4552950" cy="607219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60960</xdr:colOff>
      <xdr:row>17</xdr:row>
      <xdr:rowOff>38100</xdr:rowOff>
    </xdr:from>
    <xdr:to>
      <xdr:col>17</xdr:col>
      <xdr:colOff>45720</xdr:colOff>
      <xdr:row>18</xdr:row>
      <xdr:rowOff>129540</xdr:rowOff>
    </xdr:to>
    <xdr:sp macro="" textlink="">
      <xdr:nvSpPr>
        <xdr:cNvPr id="9" name="Freeform 12" descr="Zig za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4442460" y="3486150"/>
          <a:ext cx="1765935" cy="29146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2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181452</xdr:colOff>
      <xdr:row>16</xdr:row>
      <xdr:rowOff>92869</xdr:rowOff>
    </xdr:from>
    <xdr:to>
      <xdr:col>16</xdr:col>
      <xdr:colOff>171927</xdr:colOff>
      <xdr:row>18</xdr:row>
      <xdr:rowOff>104774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4705827" y="3378994"/>
          <a:ext cx="1443038" cy="41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2</xdr:col>
      <xdr:colOff>167640</xdr:colOff>
      <xdr:row>18</xdr:row>
      <xdr:rowOff>144780</xdr:rowOff>
    </xdr:from>
    <xdr:to>
      <xdr:col>17</xdr:col>
      <xdr:colOff>137160</xdr:colOff>
      <xdr:row>18</xdr:row>
      <xdr:rowOff>144780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1367790" y="3792855"/>
          <a:ext cx="4932045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211455</xdr:colOff>
      <xdr:row>17</xdr:row>
      <xdr:rowOff>7620</xdr:rowOff>
    </xdr:from>
    <xdr:to>
      <xdr:col>12</xdr:col>
      <xdr:colOff>106680</xdr:colOff>
      <xdr:row>19</xdr:row>
      <xdr:rowOff>55245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2973705" y="3496151"/>
          <a:ext cx="16573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42</xdr:col>
      <xdr:colOff>304799</xdr:colOff>
      <xdr:row>22</xdr:row>
      <xdr:rowOff>26894</xdr:rowOff>
    </xdr:from>
    <xdr:to>
      <xdr:col>42</xdr:col>
      <xdr:colOff>403411</xdr:colOff>
      <xdr:row>22</xdr:row>
      <xdr:rowOff>26894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V="1">
          <a:off x="17373599" y="4484594"/>
          <a:ext cx="9861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d-ID"/>
        </a:p>
        <a:p>
          <a:endParaRPr lang="id-ID"/>
        </a:p>
      </xdr:txBody>
    </xdr:sp>
    <xdr:clientData/>
  </xdr:twoCellAnchor>
  <xdr:twoCellAnchor>
    <xdr:from>
      <xdr:col>33</xdr:col>
      <xdr:colOff>129540</xdr:colOff>
      <xdr:row>37</xdr:row>
      <xdr:rowOff>0</xdr:rowOff>
    </xdr:from>
    <xdr:to>
      <xdr:col>46</xdr:col>
      <xdr:colOff>76200</xdr:colOff>
      <xdr:row>39</xdr:row>
      <xdr:rowOff>144780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14202728" y="7596188"/>
          <a:ext cx="4518660" cy="549592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60960</xdr:colOff>
      <xdr:row>38</xdr:row>
      <xdr:rowOff>106680</xdr:rowOff>
    </xdr:from>
    <xdr:to>
      <xdr:col>46</xdr:col>
      <xdr:colOff>60960</xdr:colOff>
      <xdr:row>39</xdr:row>
      <xdr:rowOff>144780</xdr:rowOff>
    </xdr:to>
    <xdr:sp macro="" textlink="">
      <xdr:nvSpPr>
        <xdr:cNvPr id="16" name="Freeform 6" descr="Wav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/>
        </xdr:cNvSpPr>
      </xdr:nvSpPr>
      <xdr:spPr bwMode="auto">
        <a:xfrm>
          <a:off x="16729710" y="7802880"/>
          <a:ext cx="1771650" cy="23812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36</xdr:col>
      <xdr:colOff>310515</xdr:colOff>
      <xdr:row>38</xdr:row>
      <xdr:rowOff>51435</xdr:rowOff>
    </xdr:from>
    <xdr:to>
      <xdr:col>40</xdr:col>
      <xdr:colOff>255286</xdr:colOff>
      <xdr:row>39</xdr:row>
      <xdr:rowOff>162023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5348109" y="7850029"/>
          <a:ext cx="1468771" cy="312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xdr:twoCellAnchor>
    <xdr:from>
      <xdr:col>41</xdr:col>
      <xdr:colOff>171450</xdr:colOff>
      <xdr:row>37</xdr:row>
      <xdr:rowOff>121443</xdr:rowOff>
    </xdr:from>
    <xdr:to>
      <xdr:col>45</xdr:col>
      <xdr:colOff>204787</xdr:colOff>
      <xdr:row>39</xdr:row>
      <xdr:rowOff>161545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7042606" y="7717631"/>
          <a:ext cx="1485900" cy="444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31</xdr:col>
      <xdr:colOff>167640</xdr:colOff>
      <xdr:row>39</xdr:row>
      <xdr:rowOff>144780</xdr:rowOff>
    </xdr:from>
    <xdr:to>
      <xdr:col>46</xdr:col>
      <xdr:colOff>137160</xdr:colOff>
      <xdr:row>39</xdr:row>
      <xdr:rowOff>144780</xdr:rowOff>
    </xdr:to>
    <xdr:sp macro="" textlink="">
      <xdr:nvSpPr>
        <xdr:cNvPr id="19" name="Line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13378815" y="8041005"/>
          <a:ext cx="5198745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129540</xdr:colOff>
      <xdr:row>16</xdr:row>
      <xdr:rowOff>0</xdr:rowOff>
    </xdr:from>
    <xdr:to>
      <xdr:col>46</xdr:col>
      <xdr:colOff>76200</xdr:colOff>
      <xdr:row>18</xdr:row>
      <xdr:rowOff>144780</xdr:rowOff>
    </xdr:to>
    <xdr:sp macro="" textlink="">
      <xdr:nvSpPr>
        <xdr:cNvPr id="20" name="Freeform 1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 bwMode="auto">
        <a:xfrm>
          <a:off x="13988415" y="3248025"/>
          <a:ext cx="4528185" cy="544830"/>
        </a:xfrm>
        <a:custGeom>
          <a:avLst/>
          <a:gdLst>
            <a:gd name="T0" fmla="*/ 0 w 199"/>
            <a:gd name="T1" fmla="*/ 2147483646 h 58"/>
            <a:gd name="T2" fmla="*/ 2147483646 w 199"/>
            <a:gd name="T3" fmla="*/ 2147483646 h 58"/>
            <a:gd name="T4" fmla="*/ 2147483646 w 199"/>
            <a:gd name="T5" fmla="*/ 2147483646 h 58"/>
            <a:gd name="T6" fmla="*/ 2147483646 w 199"/>
            <a:gd name="T7" fmla="*/ 2147483646 h 58"/>
            <a:gd name="T8" fmla="*/ 2147483646 w 199"/>
            <a:gd name="T9" fmla="*/ 2147483646 h 5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9"/>
            <a:gd name="T16" fmla="*/ 0 h 58"/>
            <a:gd name="T17" fmla="*/ 199 w 199"/>
            <a:gd name="T18" fmla="*/ 58 h 5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9" h="58">
              <a:moveTo>
                <a:pt x="0" y="58"/>
              </a:moveTo>
              <a:cubicBezTo>
                <a:pt x="12" y="55"/>
                <a:pt x="24" y="52"/>
                <a:pt x="38" y="42"/>
              </a:cubicBezTo>
              <a:cubicBezTo>
                <a:pt x="52" y="32"/>
                <a:pt x="64" y="0"/>
                <a:pt x="81" y="1"/>
              </a:cubicBezTo>
              <a:cubicBezTo>
                <a:pt x="98" y="2"/>
                <a:pt x="120" y="37"/>
                <a:pt x="140" y="46"/>
              </a:cubicBezTo>
              <a:cubicBezTo>
                <a:pt x="160" y="55"/>
                <a:pt x="179" y="56"/>
                <a:pt x="199" y="57"/>
              </a:cubicBezTo>
            </a:path>
          </a:pathLst>
        </a:cu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60960</xdr:colOff>
      <xdr:row>17</xdr:row>
      <xdr:rowOff>121920</xdr:rowOff>
    </xdr:from>
    <xdr:to>
      <xdr:col>46</xdr:col>
      <xdr:colOff>45720</xdr:colOff>
      <xdr:row>18</xdr:row>
      <xdr:rowOff>129540</xdr:rowOff>
    </xdr:to>
    <xdr:sp macro="" textlink="">
      <xdr:nvSpPr>
        <xdr:cNvPr id="21" name="Freeform 12" descr="Zig za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/>
        </xdr:cNvSpPr>
      </xdr:nvSpPr>
      <xdr:spPr bwMode="auto">
        <a:xfrm>
          <a:off x="16729710" y="3569970"/>
          <a:ext cx="1756410" cy="207645"/>
        </a:xfrm>
        <a:custGeom>
          <a:avLst/>
          <a:gdLst>
            <a:gd name="T0" fmla="*/ 2147483646 w 107"/>
            <a:gd name="T1" fmla="*/ 2147483646 h 45"/>
            <a:gd name="T2" fmla="*/ 0 w 107"/>
            <a:gd name="T3" fmla="*/ 0 h 45"/>
            <a:gd name="T4" fmla="*/ 2147483646 w 107"/>
            <a:gd name="T5" fmla="*/ 2147483646 h 45"/>
            <a:gd name="T6" fmla="*/ 2147483646 w 107"/>
            <a:gd name="T7" fmla="*/ 2147483646 h 45"/>
            <a:gd name="T8" fmla="*/ 2147483646 w 107"/>
            <a:gd name="T9" fmla="*/ 2147483646 h 45"/>
            <a:gd name="T10" fmla="*/ 2147483646 w 107"/>
            <a:gd name="T11" fmla="*/ 2147483646 h 45"/>
            <a:gd name="T12" fmla="*/ 2147483646 w 107"/>
            <a:gd name="T13" fmla="*/ 2147483646 h 45"/>
            <a:gd name="T14" fmla="*/ 2147483646 w 107"/>
            <a:gd name="T15" fmla="*/ 2147483646 h 45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07"/>
            <a:gd name="T25" fmla="*/ 0 h 45"/>
            <a:gd name="T26" fmla="*/ 107 w 107"/>
            <a:gd name="T27" fmla="*/ 45 h 45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07" h="45">
              <a:moveTo>
                <a:pt x="1" y="45"/>
              </a:moveTo>
              <a:lnTo>
                <a:pt x="0" y="0"/>
              </a:lnTo>
              <a:lnTo>
                <a:pt x="19" y="20"/>
              </a:lnTo>
              <a:lnTo>
                <a:pt x="31" y="28"/>
              </a:lnTo>
              <a:lnTo>
                <a:pt x="50" y="37"/>
              </a:lnTo>
              <a:lnTo>
                <a:pt x="78" y="42"/>
              </a:lnTo>
              <a:lnTo>
                <a:pt x="107" y="44"/>
              </a:lnTo>
              <a:lnTo>
                <a:pt x="1" y="45"/>
              </a:lnTo>
              <a:close/>
            </a:path>
          </a:pathLst>
        </a:custGeom>
        <a:blipFill dpi="0" rotWithShape="0">
          <a:blip xmlns:r="http://schemas.openxmlformats.org/officeDocument/2006/relationships" r:embed="rId2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41</xdr:col>
      <xdr:colOff>121920</xdr:colOff>
      <xdr:row>16</xdr:row>
      <xdr:rowOff>116681</xdr:rowOff>
    </xdr:from>
    <xdr:to>
      <xdr:col>45</xdr:col>
      <xdr:colOff>112395</xdr:colOff>
      <xdr:row>18</xdr:row>
      <xdr:rowOff>128586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6993076" y="3402806"/>
          <a:ext cx="1443038" cy="41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penolakan Ho</a:t>
          </a:r>
        </a:p>
      </xdr:txBody>
    </xdr:sp>
    <xdr:clientData/>
  </xdr:twoCellAnchor>
  <xdr:twoCellAnchor>
    <xdr:from>
      <xdr:col>31</xdr:col>
      <xdr:colOff>167640</xdr:colOff>
      <xdr:row>18</xdr:row>
      <xdr:rowOff>144780</xdr:rowOff>
    </xdr:from>
    <xdr:to>
      <xdr:col>46</xdr:col>
      <xdr:colOff>137160</xdr:colOff>
      <xdr:row>18</xdr:row>
      <xdr:rowOff>144780</xdr:rowOff>
    </xdr:to>
    <xdr:sp macro="" textlink="">
      <xdr:nvSpPr>
        <xdr:cNvPr id="23" name="Line 1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ShapeType="1"/>
        </xdr:cNvSpPr>
      </xdr:nvSpPr>
      <xdr:spPr bwMode="auto">
        <a:xfrm>
          <a:off x="13378815" y="3792855"/>
          <a:ext cx="5198745" cy="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17</xdr:row>
      <xdr:rowOff>38100</xdr:rowOff>
    </xdr:from>
    <xdr:to>
      <xdr:col>41</xdr:col>
      <xdr:colOff>47625</xdr:colOff>
      <xdr:row>19</xdr:row>
      <xdr:rowOff>85725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4982825" y="3486150"/>
          <a:ext cx="1733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Daerah penerimaan Ho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10</xdr:row>
          <xdr:rowOff>66675</xdr:rowOff>
        </xdr:from>
        <xdr:to>
          <xdr:col>35</xdr:col>
          <xdr:colOff>0</xdr:colOff>
          <xdr:row>13</xdr:row>
          <xdr:rowOff>57150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66675</xdr:rowOff>
        </xdr:from>
        <xdr:to>
          <xdr:col>6</xdr:col>
          <xdr:colOff>133350</xdr:colOff>
          <xdr:row>13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26161</xdr:colOff>
      <xdr:row>24</xdr:row>
      <xdr:rowOff>103662</xdr:rowOff>
    </xdr:from>
    <xdr:ext cx="1993932" cy="43992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5424911" y="4691537"/>
          <a:ext cx="1993932" cy="4399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i="0">
              <a:latin typeface="+mn-lt"/>
            </a:rPr>
            <a:t>Ho</a:t>
          </a:r>
          <a:r>
            <a:rPr lang="en-US" sz="1100" i="0" baseline="0">
              <a:latin typeface="+mn-lt"/>
            </a:rPr>
            <a:t> </a:t>
          </a:r>
          <a:r>
            <a:rPr lang="en-US" sz="1100" i="0" baseline="0">
              <a:latin typeface="Cambria Math"/>
            </a:rPr>
            <a:t> </a:t>
          </a:r>
          <a:r>
            <a:rPr lang="en-US" sz="1100" b="0" i="0" baseline="0">
              <a:latin typeface="Cambria Math"/>
            </a:rPr>
            <a:t>: </a:t>
          </a:r>
          <a:r>
            <a:rPr lang="el-GR" sz="110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1</a:t>
          </a:r>
          <a:r>
            <a:rPr lang="en-US" sz="1100" b="0" i="0">
              <a:latin typeface="Cambria Math" panose="02040503050406030204" pitchFamily="18" charset="0"/>
            </a:rPr>
            <a:t>^</a:t>
          </a:r>
          <a:r>
            <a:rPr lang="en-US" sz="1100" i="0">
              <a:latin typeface="Cambria Math"/>
            </a:rPr>
            <a:t>2</a:t>
          </a:r>
          <a:r>
            <a:rPr lang="en-US" sz="1100" b="0" i="0">
              <a:latin typeface="Cambria Math"/>
            </a:rPr>
            <a:t>=  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2 ²</a:t>
          </a:r>
          <a:r>
            <a:rPr lang="en-US" sz="1100"/>
            <a:t> </a:t>
          </a:r>
        </a:p>
        <a:p>
          <a:pPr algn="ctr"/>
          <a:r>
            <a:rPr lang="en-US" sz="1100" b="0" i="0">
              <a:latin typeface="Cambria Math"/>
            </a:rPr>
            <a:t>Ho : 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1²  ≠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2²</a:t>
          </a:r>
          <a:endParaRPr lang="en-US" sz="1100" i="0"/>
        </a:p>
      </xdr:txBody>
    </xdr:sp>
    <xdr:clientData/>
  </xdr:oneCellAnchor>
  <xdr:twoCellAnchor>
    <xdr:from>
      <xdr:col>14</xdr:col>
      <xdr:colOff>15875</xdr:colOff>
      <xdr:row>26</xdr:row>
      <xdr:rowOff>168375</xdr:rowOff>
    </xdr:from>
    <xdr:to>
      <xdr:col>18</xdr:col>
      <xdr:colOff>150813</xdr:colOff>
      <xdr:row>30</xdr:row>
      <xdr:rowOff>65087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313" y="5145188"/>
          <a:ext cx="2579688" cy="690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26161</xdr:colOff>
      <xdr:row>24</xdr:row>
      <xdr:rowOff>103662</xdr:rowOff>
    </xdr:from>
    <xdr:ext cx="1993932" cy="43992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6590136" y="4818537"/>
          <a:ext cx="1993932" cy="4399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i="0">
              <a:latin typeface="+mn-lt"/>
            </a:rPr>
            <a:t>Ho</a:t>
          </a:r>
          <a:r>
            <a:rPr lang="en-US" sz="1100" i="0" baseline="0">
              <a:latin typeface="+mn-lt"/>
            </a:rPr>
            <a:t> </a:t>
          </a:r>
          <a:r>
            <a:rPr lang="en-US" sz="1100" i="0" baseline="0">
              <a:latin typeface="Cambria Math"/>
            </a:rPr>
            <a:t> </a:t>
          </a:r>
          <a:r>
            <a:rPr lang="en-US" sz="1100" b="0" i="0" baseline="0">
              <a:latin typeface="Cambria Math"/>
            </a:rPr>
            <a:t>: </a:t>
          </a:r>
          <a:r>
            <a:rPr lang="el-GR" sz="110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1</a:t>
          </a:r>
          <a:r>
            <a:rPr lang="en-US" sz="1100" b="0" i="0">
              <a:latin typeface="Cambria Math" panose="02040503050406030204" pitchFamily="18" charset="0"/>
            </a:rPr>
            <a:t>^</a:t>
          </a:r>
          <a:r>
            <a:rPr lang="en-US" sz="1100" i="0">
              <a:latin typeface="Cambria Math"/>
            </a:rPr>
            <a:t>2</a:t>
          </a:r>
          <a:r>
            <a:rPr lang="en-US" sz="1100" b="0" i="0">
              <a:latin typeface="Cambria Math"/>
            </a:rPr>
            <a:t>=  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2 ²</a:t>
          </a:r>
          <a:r>
            <a:rPr lang="en-US" sz="1100"/>
            <a:t> </a:t>
          </a:r>
        </a:p>
        <a:p>
          <a:pPr algn="ctr"/>
          <a:r>
            <a:rPr lang="en-US" sz="1100" b="0" i="0">
              <a:latin typeface="Cambria Math"/>
            </a:rPr>
            <a:t>Ho : 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1²  ≠ </a:t>
          </a:r>
          <a:r>
            <a:rPr lang="el-GR" sz="1100" b="0" i="0">
              <a:latin typeface="Cambria Math"/>
            </a:rPr>
            <a:t>σ</a:t>
          </a:r>
          <a:r>
            <a:rPr lang="en-US" sz="1100" b="0" i="0">
              <a:latin typeface="Cambria Math"/>
            </a:rPr>
            <a:t>2²</a:t>
          </a:r>
          <a:endParaRPr lang="en-US" sz="1100" i="0"/>
        </a:p>
      </xdr:txBody>
    </xdr:sp>
    <xdr:clientData/>
  </xdr:oneCellAnchor>
  <xdr:twoCellAnchor>
    <xdr:from>
      <xdr:col>14</xdr:col>
      <xdr:colOff>15875</xdr:colOff>
      <xdr:row>26</xdr:row>
      <xdr:rowOff>168375</xdr:rowOff>
    </xdr:from>
    <xdr:to>
      <xdr:col>18</xdr:col>
      <xdr:colOff>150813</xdr:colOff>
      <xdr:row>30</xdr:row>
      <xdr:rowOff>65087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2650" y="5283300"/>
          <a:ext cx="2573338" cy="69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60</xdr:row>
      <xdr:rowOff>30480</xdr:rowOff>
    </xdr:from>
    <xdr:to>
      <xdr:col>7</xdr:col>
      <xdr:colOff>0</xdr:colOff>
      <xdr:row>60</xdr:row>
      <xdr:rowOff>182880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1864995" y="12260580"/>
          <a:ext cx="571500" cy="152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167163</xdr:colOff>
      <xdr:row>59</xdr:row>
      <xdr:rowOff>22860</xdr:rowOff>
    </xdr:from>
    <xdr:to>
      <xdr:col>6</xdr:col>
      <xdr:colOff>733424</xdr:colOff>
      <xdr:row>60</xdr:row>
      <xdr:rowOff>152400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1500663" y="12226766"/>
          <a:ext cx="1733074" cy="320040"/>
        </a:xfrm>
        <a:custGeom>
          <a:avLst/>
          <a:gdLst>
            <a:gd name="T0" fmla="*/ 2147483646 w 91"/>
            <a:gd name="T1" fmla="*/ 0 h 31"/>
            <a:gd name="T2" fmla="*/ 2147483646 w 91"/>
            <a:gd name="T3" fmla="*/ 0 h 31"/>
            <a:gd name="T4" fmla="*/ 2147483646 w 91"/>
            <a:gd name="T5" fmla="*/ 2147483646 h 31"/>
            <a:gd name="T6" fmla="*/ 0 w 91"/>
            <a:gd name="T7" fmla="*/ 2147483646 h 31"/>
            <a:gd name="T8" fmla="*/ 0 60000 65536"/>
            <a:gd name="T9" fmla="*/ 0 60000 65536"/>
            <a:gd name="T10" fmla="*/ 0 60000 65536"/>
            <a:gd name="T11" fmla="*/ 0 60000 65536"/>
            <a:gd name="T12" fmla="*/ 0 w 91"/>
            <a:gd name="T13" fmla="*/ 0 h 31"/>
            <a:gd name="T14" fmla="*/ 91 w 91"/>
            <a:gd name="T15" fmla="*/ 31 h 3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1" h="31">
              <a:moveTo>
                <a:pt x="91" y="0"/>
              </a:moveTo>
              <a:lnTo>
                <a:pt x="9" y="0"/>
              </a:lnTo>
              <a:lnTo>
                <a:pt x="5" y="31"/>
              </a:lnTo>
              <a:lnTo>
                <a:pt x="0" y="2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34848</xdr:rowOff>
    </xdr:from>
    <xdr:to>
      <xdr:col>16</xdr:col>
      <xdr:colOff>144780</xdr:colOff>
      <xdr:row>67</xdr:row>
      <xdr:rowOff>0</xdr:rowOff>
    </xdr:to>
    <xdr:sp macro="" textlink="">
      <xdr:nvSpPr>
        <xdr:cNvPr id="5" name="Freeform 9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/>
        </xdr:cNvSpPr>
      </xdr:nvSpPr>
      <xdr:spPr bwMode="auto">
        <a:xfrm>
          <a:off x="608135" y="12475963"/>
          <a:ext cx="6475241" cy="727152"/>
        </a:xfrm>
        <a:custGeom>
          <a:avLst/>
          <a:gdLst>
            <a:gd name="T0" fmla="*/ 0 w 192"/>
            <a:gd name="T1" fmla="*/ 2147483646 h 60"/>
            <a:gd name="T2" fmla="*/ 2147483646 w 192"/>
            <a:gd name="T3" fmla="*/ 2147483646 h 60"/>
            <a:gd name="T4" fmla="*/ 2147483646 w 192"/>
            <a:gd name="T5" fmla="*/ 0 h 60"/>
            <a:gd name="T6" fmla="*/ 2147483646 w 192"/>
            <a:gd name="T7" fmla="*/ 2147483646 h 60"/>
            <a:gd name="T8" fmla="*/ 2147483646 w 192"/>
            <a:gd name="T9" fmla="*/ 2147483646 h 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2"/>
            <a:gd name="T16" fmla="*/ 0 h 60"/>
            <a:gd name="T17" fmla="*/ 192 w 192"/>
            <a:gd name="T18" fmla="*/ 60 h 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2" h="60">
              <a:moveTo>
                <a:pt x="0" y="59"/>
              </a:moveTo>
              <a:cubicBezTo>
                <a:pt x="11" y="56"/>
                <a:pt x="23" y="54"/>
                <a:pt x="39" y="44"/>
              </a:cubicBezTo>
              <a:cubicBezTo>
                <a:pt x="55" y="34"/>
                <a:pt x="75" y="0"/>
                <a:pt x="94" y="0"/>
              </a:cubicBezTo>
              <a:cubicBezTo>
                <a:pt x="113" y="0"/>
                <a:pt x="138" y="35"/>
                <a:pt x="154" y="45"/>
              </a:cubicBezTo>
              <a:cubicBezTo>
                <a:pt x="170" y="55"/>
                <a:pt x="186" y="58"/>
                <a:pt x="192" y="60"/>
              </a:cubicBezTo>
            </a:path>
          </a:pathLst>
        </a:cu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15557</xdr:colOff>
      <xdr:row>65</xdr:row>
      <xdr:rowOff>13834</xdr:rowOff>
    </xdr:from>
    <xdr:to>
      <xdr:col>17</xdr:col>
      <xdr:colOff>160337</xdr:colOff>
      <xdr:row>66</xdr:row>
      <xdr:rowOff>182562</xdr:rowOff>
    </xdr:to>
    <xdr:sp macro="" textlink="">
      <xdr:nvSpPr>
        <xdr:cNvPr id="6" name="Freeform 12" descr="Light upward diagonal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/>
        </xdr:cNvSpPr>
      </xdr:nvSpPr>
      <xdr:spPr bwMode="auto">
        <a:xfrm flipH="1">
          <a:off x="5135245" y="12626522"/>
          <a:ext cx="2145030" cy="359228"/>
        </a:xfrm>
        <a:custGeom>
          <a:avLst/>
          <a:gdLst>
            <a:gd name="T0" fmla="*/ 2147483646 w 65"/>
            <a:gd name="T1" fmla="*/ 2147483646 h 25"/>
            <a:gd name="T2" fmla="*/ 0 w 65"/>
            <a:gd name="T3" fmla="*/ 2147483646 h 25"/>
            <a:gd name="T4" fmla="*/ 2147483646 w 65"/>
            <a:gd name="T5" fmla="*/ 2147483646 h 25"/>
            <a:gd name="T6" fmla="*/ 2147483646 w 65"/>
            <a:gd name="T7" fmla="*/ 2147483646 h 25"/>
            <a:gd name="T8" fmla="*/ 2147483646 w 65"/>
            <a:gd name="T9" fmla="*/ 2147483646 h 25"/>
            <a:gd name="T10" fmla="*/ 2147483646 w 65"/>
            <a:gd name="T11" fmla="*/ 0 h 25"/>
            <a:gd name="T12" fmla="*/ 2147483646 w 65"/>
            <a:gd name="T13" fmla="*/ 2147483646 h 2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5"/>
            <a:gd name="T22" fmla="*/ 0 h 25"/>
            <a:gd name="T23" fmla="*/ 65 w 65"/>
            <a:gd name="T24" fmla="*/ 25 h 2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5" h="25">
              <a:moveTo>
                <a:pt x="64" y="25"/>
              </a:moveTo>
              <a:lnTo>
                <a:pt x="0" y="25"/>
              </a:lnTo>
              <a:lnTo>
                <a:pt x="24" y="21"/>
              </a:lnTo>
              <a:lnTo>
                <a:pt x="40" y="17"/>
              </a:lnTo>
              <a:lnTo>
                <a:pt x="57" y="6"/>
              </a:lnTo>
              <a:lnTo>
                <a:pt x="65" y="0"/>
              </a:lnTo>
              <a:lnTo>
                <a:pt x="64" y="2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318181</xdr:colOff>
      <xdr:row>64</xdr:row>
      <xdr:rowOff>100693</xdr:rowOff>
    </xdr:from>
    <xdr:to>
      <xdr:col>9</xdr:col>
      <xdr:colOff>346756</xdr:colOff>
      <xdr:row>66</xdr:row>
      <xdr:rowOff>87086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2945494" y="12522881"/>
          <a:ext cx="1774825" cy="367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Daerah penerimaan Ho</a:t>
          </a:r>
        </a:p>
      </xdr:txBody>
    </xdr:sp>
    <xdr:clientData/>
  </xdr:twoCellAnchor>
  <xdr:twoCellAnchor>
    <xdr:from>
      <xdr:col>1</xdr:col>
      <xdr:colOff>87856</xdr:colOff>
      <xdr:row>64</xdr:row>
      <xdr:rowOff>134936</xdr:rowOff>
    </xdr:from>
    <xdr:to>
      <xdr:col>7</xdr:col>
      <xdr:colOff>23812</xdr:colOff>
      <xdr:row>66</xdr:row>
      <xdr:rowOff>170587</xdr:rowOff>
    </xdr:to>
    <xdr:sp macro="" textlink="">
      <xdr:nvSpPr>
        <xdr:cNvPr id="9" name="Freeform 12" descr="Light upward diagonal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/>
        </xdr:cNvSpPr>
      </xdr:nvSpPr>
      <xdr:spPr bwMode="auto">
        <a:xfrm>
          <a:off x="695991" y="12766551"/>
          <a:ext cx="1958186" cy="416651"/>
        </a:xfrm>
        <a:custGeom>
          <a:avLst/>
          <a:gdLst>
            <a:gd name="T0" fmla="*/ 2147483646 w 65"/>
            <a:gd name="T1" fmla="*/ 2147483646 h 25"/>
            <a:gd name="T2" fmla="*/ 0 w 65"/>
            <a:gd name="T3" fmla="*/ 2147483646 h 25"/>
            <a:gd name="T4" fmla="*/ 2147483646 w 65"/>
            <a:gd name="T5" fmla="*/ 2147483646 h 25"/>
            <a:gd name="T6" fmla="*/ 2147483646 w 65"/>
            <a:gd name="T7" fmla="*/ 2147483646 h 25"/>
            <a:gd name="T8" fmla="*/ 2147483646 w 65"/>
            <a:gd name="T9" fmla="*/ 2147483646 h 25"/>
            <a:gd name="T10" fmla="*/ 2147483646 w 65"/>
            <a:gd name="T11" fmla="*/ 0 h 25"/>
            <a:gd name="T12" fmla="*/ 2147483646 w 65"/>
            <a:gd name="T13" fmla="*/ 2147483646 h 2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5"/>
            <a:gd name="T22" fmla="*/ 0 h 25"/>
            <a:gd name="T23" fmla="*/ 65 w 65"/>
            <a:gd name="T24" fmla="*/ 25 h 2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5" h="25">
              <a:moveTo>
                <a:pt x="64" y="25"/>
              </a:moveTo>
              <a:lnTo>
                <a:pt x="0" y="25"/>
              </a:lnTo>
              <a:lnTo>
                <a:pt x="24" y="21"/>
              </a:lnTo>
              <a:lnTo>
                <a:pt x="40" y="17"/>
              </a:lnTo>
              <a:lnTo>
                <a:pt x="57" y="6"/>
              </a:lnTo>
              <a:lnTo>
                <a:pt x="65" y="0"/>
              </a:lnTo>
              <a:lnTo>
                <a:pt x="64" y="2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426183</xdr:colOff>
      <xdr:row>11</xdr:row>
      <xdr:rowOff>15174</xdr:rowOff>
    </xdr:from>
    <xdr:to>
      <xdr:col>12</xdr:col>
      <xdr:colOff>228634</xdr:colOff>
      <xdr:row>15</xdr:row>
      <xdr:rowOff>95354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1700" t="41357" r="30405" b="42615"/>
        <a:stretch/>
      </xdr:blipFill>
      <xdr:spPr>
        <a:xfrm>
          <a:off x="2283558" y="2110674"/>
          <a:ext cx="3501327" cy="842180"/>
        </a:xfrm>
        <a:prstGeom prst="rect">
          <a:avLst/>
        </a:prstGeom>
      </xdr:spPr>
    </xdr:pic>
    <xdr:clientData/>
  </xdr:twoCellAnchor>
  <xdr:twoCellAnchor editAs="oneCell">
    <xdr:from>
      <xdr:col>24</xdr:col>
      <xdr:colOff>272650</xdr:colOff>
      <xdr:row>52</xdr:row>
      <xdr:rowOff>59531</xdr:rowOff>
    </xdr:from>
    <xdr:to>
      <xdr:col>31</xdr:col>
      <xdr:colOff>236593</xdr:colOff>
      <xdr:row>56</xdr:row>
      <xdr:rowOff>106699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1700" t="41357" r="30405" b="42615"/>
        <a:stretch/>
      </xdr:blipFill>
      <xdr:spPr>
        <a:xfrm>
          <a:off x="9440463" y="10224492"/>
          <a:ext cx="3565583" cy="8264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123825</xdr:rowOff>
        </xdr:from>
        <xdr:to>
          <xdr:col>5</xdr:col>
          <xdr:colOff>180975</xdr:colOff>
          <xdr:row>14</xdr:row>
          <xdr:rowOff>180975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52</xdr:row>
          <xdr:rowOff>161925</xdr:rowOff>
        </xdr:from>
        <xdr:to>
          <xdr:col>24</xdr:col>
          <xdr:colOff>190500</xdr:colOff>
          <xdr:row>55</xdr:row>
          <xdr:rowOff>180975</xdr:rowOff>
        </xdr:to>
        <xdr:sp macro="" textlink="">
          <xdr:nvSpPr>
            <xdr:cNvPr id="15384" name="Object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8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227409</xdr:colOff>
      <xdr:row>61</xdr:row>
      <xdr:rowOff>96440</xdr:rowOff>
    </xdr:from>
    <xdr:ext cx="491865" cy="409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B00A879-8B7C-4A9C-8773-D2A69256F95A}"/>
                </a:ext>
              </a:extLst>
            </xdr:cNvPr>
            <xdr:cNvSpPr txBox="1"/>
          </xdr:nvSpPr>
          <xdr:spPr>
            <a:xfrm>
              <a:off x="7406878" y="12252721"/>
              <a:ext cx="491865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grow m:val="on"/>
                        <m:subHide m:val="on"/>
                        <m:supHide m:val="on"/>
                        <m:ctrlPr>
                          <a:rPr lang="id-ID" sz="110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sSup>
                          <m:sSupPr>
                            <m:ctrlPr>
                              <a:rPr lang="id-ID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id-ID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p>
                            <m:r>
                              <a:rPr lang="id-ID" sz="110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id-ID" sz="110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nary>
                  </m:oMath>
                </m:oMathPara>
              </a14:m>
              <a:endParaRPr lang="id-ID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B00A879-8B7C-4A9C-8773-D2A69256F95A}"/>
                </a:ext>
              </a:extLst>
            </xdr:cNvPr>
            <xdr:cNvSpPr txBox="1"/>
          </xdr:nvSpPr>
          <xdr:spPr>
            <a:xfrm>
              <a:off x="7406878" y="12252721"/>
              <a:ext cx="491865" cy="409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id-ID" sz="1100" i="0">
                  <a:latin typeface="Cambria Math" panose="02040503050406030204" pitchFamily="18" charset="0"/>
                </a:rPr>
                <a:t>∑128▒〖</a:t>
              </a:r>
              <a:r>
                <a:rPr lang="id-ID" sz="1100" b="0" i="0">
                  <a:latin typeface="Cambria Math" panose="02040503050406030204" pitchFamily="18" charset="0"/>
                </a:rPr>
                <a:t>𝑋^</a:t>
              </a:r>
              <a:r>
                <a:rPr lang="id-ID" sz="1100" i="0">
                  <a:latin typeface="Cambria Math" panose="02040503050406030204" pitchFamily="18" charset="0"/>
                </a:rPr>
                <a:t>2 𝑑〗</a:t>
              </a:r>
              <a:endParaRPr lang="id-ID" sz="1100"/>
            </a:p>
          </xdr:txBody>
        </xdr:sp>
      </mc:Fallback>
    </mc:AlternateContent>
    <xdr:clientData/>
  </xdr:oneCellAnchor>
  <xdr:twoCellAnchor>
    <xdr:from>
      <xdr:col>21</xdr:col>
      <xdr:colOff>11907</xdr:colOff>
      <xdr:row>56</xdr:row>
      <xdr:rowOff>142875</xdr:rowOff>
    </xdr:from>
    <xdr:to>
      <xdr:col>24</xdr:col>
      <xdr:colOff>66676</xdr:colOff>
      <xdr:row>59</xdr:row>
      <xdr:rowOff>69057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CA111E1-4EA7-488D-97E4-71EB850F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3907" y="11299031"/>
          <a:ext cx="912019" cy="545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60</xdr:row>
      <xdr:rowOff>30480</xdr:rowOff>
    </xdr:from>
    <xdr:to>
      <xdr:col>7</xdr:col>
      <xdr:colOff>0</xdr:colOff>
      <xdr:row>60</xdr:row>
      <xdr:rowOff>182880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864995" y="11803380"/>
          <a:ext cx="811530" cy="152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83820</xdr:colOff>
      <xdr:row>59</xdr:row>
      <xdr:rowOff>22860</xdr:rowOff>
    </xdr:from>
    <xdr:to>
      <xdr:col>7</xdr:col>
      <xdr:colOff>114300</xdr:colOff>
      <xdr:row>60</xdr:row>
      <xdr:rowOff>152400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1441133" y="11833860"/>
          <a:ext cx="1375886" cy="320040"/>
        </a:xfrm>
        <a:custGeom>
          <a:avLst/>
          <a:gdLst>
            <a:gd name="T0" fmla="*/ 2147483646 w 91"/>
            <a:gd name="T1" fmla="*/ 0 h 31"/>
            <a:gd name="T2" fmla="*/ 2147483646 w 91"/>
            <a:gd name="T3" fmla="*/ 0 h 31"/>
            <a:gd name="T4" fmla="*/ 2147483646 w 91"/>
            <a:gd name="T5" fmla="*/ 2147483646 h 31"/>
            <a:gd name="T6" fmla="*/ 0 w 91"/>
            <a:gd name="T7" fmla="*/ 2147483646 h 31"/>
            <a:gd name="T8" fmla="*/ 0 60000 65536"/>
            <a:gd name="T9" fmla="*/ 0 60000 65536"/>
            <a:gd name="T10" fmla="*/ 0 60000 65536"/>
            <a:gd name="T11" fmla="*/ 0 60000 65536"/>
            <a:gd name="T12" fmla="*/ 0 w 91"/>
            <a:gd name="T13" fmla="*/ 0 h 31"/>
            <a:gd name="T14" fmla="*/ 91 w 91"/>
            <a:gd name="T15" fmla="*/ 31 h 3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91" h="31">
              <a:moveTo>
                <a:pt x="91" y="0"/>
              </a:moveTo>
              <a:lnTo>
                <a:pt x="9" y="0"/>
              </a:lnTo>
              <a:lnTo>
                <a:pt x="5" y="31"/>
              </a:lnTo>
              <a:lnTo>
                <a:pt x="0" y="2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63</xdr:row>
      <xdr:rowOff>34848</xdr:rowOff>
    </xdr:from>
    <xdr:to>
      <xdr:col>16</xdr:col>
      <xdr:colOff>144780</xdr:colOff>
      <xdr:row>67</xdr:row>
      <xdr:rowOff>0</xdr:rowOff>
    </xdr:to>
    <xdr:sp macro="" textlink="">
      <xdr:nvSpPr>
        <xdr:cNvPr id="4" name="Freeform 9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607219" y="12560223"/>
          <a:ext cx="6705124" cy="739058"/>
        </a:xfrm>
        <a:custGeom>
          <a:avLst/>
          <a:gdLst>
            <a:gd name="T0" fmla="*/ 0 w 192"/>
            <a:gd name="T1" fmla="*/ 2147483646 h 60"/>
            <a:gd name="T2" fmla="*/ 2147483646 w 192"/>
            <a:gd name="T3" fmla="*/ 2147483646 h 60"/>
            <a:gd name="T4" fmla="*/ 2147483646 w 192"/>
            <a:gd name="T5" fmla="*/ 0 h 60"/>
            <a:gd name="T6" fmla="*/ 2147483646 w 192"/>
            <a:gd name="T7" fmla="*/ 2147483646 h 60"/>
            <a:gd name="T8" fmla="*/ 2147483646 w 192"/>
            <a:gd name="T9" fmla="*/ 2147483646 h 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92"/>
            <a:gd name="T16" fmla="*/ 0 h 60"/>
            <a:gd name="T17" fmla="*/ 192 w 192"/>
            <a:gd name="T18" fmla="*/ 60 h 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92" h="60">
              <a:moveTo>
                <a:pt x="0" y="59"/>
              </a:moveTo>
              <a:cubicBezTo>
                <a:pt x="11" y="56"/>
                <a:pt x="23" y="54"/>
                <a:pt x="39" y="44"/>
              </a:cubicBezTo>
              <a:cubicBezTo>
                <a:pt x="55" y="34"/>
                <a:pt x="75" y="0"/>
                <a:pt x="94" y="0"/>
              </a:cubicBezTo>
              <a:cubicBezTo>
                <a:pt x="113" y="0"/>
                <a:pt x="138" y="35"/>
                <a:pt x="154" y="45"/>
              </a:cubicBezTo>
              <a:cubicBezTo>
                <a:pt x="170" y="55"/>
                <a:pt x="186" y="58"/>
                <a:pt x="192" y="60"/>
              </a:cubicBezTo>
            </a:path>
          </a:pathLst>
        </a:cu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201083</xdr:colOff>
      <xdr:row>64</xdr:row>
      <xdr:rowOff>169335</xdr:rowOff>
    </xdr:from>
    <xdr:to>
      <xdr:col>17</xdr:col>
      <xdr:colOff>110067</xdr:colOff>
      <xdr:row>66</xdr:row>
      <xdr:rowOff>190501</xdr:rowOff>
    </xdr:to>
    <xdr:sp macro="" textlink="">
      <xdr:nvSpPr>
        <xdr:cNvPr id="5" name="Freeform 12" descr="Light upward diagonal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 flipH="1">
          <a:off x="5249333" y="12784668"/>
          <a:ext cx="2279651" cy="402166"/>
        </a:xfrm>
        <a:custGeom>
          <a:avLst/>
          <a:gdLst>
            <a:gd name="T0" fmla="*/ 2147483646 w 65"/>
            <a:gd name="T1" fmla="*/ 2147483646 h 25"/>
            <a:gd name="T2" fmla="*/ 0 w 65"/>
            <a:gd name="T3" fmla="*/ 2147483646 h 25"/>
            <a:gd name="T4" fmla="*/ 2147483646 w 65"/>
            <a:gd name="T5" fmla="*/ 2147483646 h 25"/>
            <a:gd name="T6" fmla="*/ 2147483646 w 65"/>
            <a:gd name="T7" fmla="*/ 2147483646 h 25"/>
            <a:gd name="T8" fmla="*/ 2147483646 w 65"/>
            <a:gd name="T9" fmla="*/ 2147483646 h 25"/>
            <a:gd name="T10" fmla="*/ 2147483646 w 65"/>
            <a:gd name="T11" fmla="*/ 0 h 25"/>
            <a:gd name="T12" fmla="*/ 2147483646 w 65"/>
            <a:gd name="T13" fmla="*/ 2147483646 h 2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5"/>
            <a:gd name="T22" fmla="*/ 0 h 25"/>
            <a:gd name="T23" fmla="*/ 65 w 65"/>
            <a:gd name="T24" fmla="*/ 25 h 2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5" h="25">
              <a:moveTo>
                <a:pt x="64" y="25"/>
              </a:moveTo>
              <a:lnTo>
                <a:pt x="0" y="25"/>
              </a:lnTo>
              <a:lnTo>
                <a:pt x="24" y="21"/>
              </a:lnTo>
              <a:lnTo>
                <a:pt x="40" y="17"/>
              </a:lnTo>
              <a:lnTo>
                <a:pt x="57" y="6"/>
              </a:lnTo>
              <a:lnTo>
                <a:pt x="65" y="0"/>
              </a:lnTo>
              <a:lnTo>
                <a:pt x="64" y="2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320826</xdr:colOff>
      <xdr:row>64</xdr:row>
      <xdr:rowOff>100693</xdr:rowOff>
    </xdr:from>
    <xdr:to>
      <xdr:col>9</xdr:col>
      <xdr:colOff>349401</xdr:colOff>
      <xdr:row>66</xdr:row>
      <xdr:rowOff>87086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040743" y="12726610"/>
          <a:ext cx="1848908" cy="367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Daerah penerimaan Ho</a:t>
          </a:r>
        </a:p>
      </xdr:txBody>
    </xdr:sp>
    <xdr:clientData/>
  </xdr:twoCellAnchor>
  <xdr:twoCellAnchor>
    <xdr:from>
      <xdr:col>1</xdr:col>
      <xdr:colOff>95794</xdr:colOff>
      <xdr:row>64</xdr:row>
      <xdr:rowOff>139390</xdr:rowOff>
    </xdr:from>
    <xdr:to>
      <xdr:col>7</xdr:col>
      <xdr:colOff>0</xdr:colOff>
      <xdr:row>66</xdr:row>
      <xdr:rowOff>178526</xdr:rowOff>
    </xdr:to>
    <xdr:sp macro="" textlink="">
      <xdr:nvSpPr>
        <xdr:cNvPr id="8" name="Freeform 12" descr="Light upward diagonal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/>
        </xdr:cNvSpPr>
      </xdr:nvSpPr>
      <xdr:spPr bwMode="auto">
        <a:xfrm>
          <a:off x="705394" y="12683815"/>
          <a:ext cx="1971131" cy="420136"/>
        </a:xfrm>
        <a:custGeom>
          <a:avLst/>
          <a:gdLst>
            <a:gd name="T0" fmla="*/ 2147483646 w 65"/>
            <a:gd name="T1" fmla="*/ 2147483646 h 25"/>
            <a:gd name="T2" fmla="*/ 0 w 65"/>
            <a:gd name="T3" fmla="*/ 2147483646 h 25"/>
            <a:gd name="T4" fmla="*/ 2147483646 w 65"/>
            <a:gd name="T5" fmla="*/ 2147483646 h 25"/>
            <a:gd name="T6" fmla="*/ 2147483646 w 65"/>
            <a:gd name="T7" fmla="*/ 2147483646 h 25"/>
            <a:gd name="T8" fmla="*/ 2147483646 w 65"/>
            <a:gd name="T9" fmla="*/ 2147483646 h 25"/>
            <a:gd name="T10" fmla="*/ 2147483646 w 65"/>
            <a:gd name="T11" fmla="*/ 0 h 25"/>
            <a:gd name="T12" fmla="*/ 2147483646 w 65"/>
            <a:gd name="T13" fmla="*/ 2147483646 h 2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5"/>
            <a:gd name="T22" fmla="*/ 0 h 25"/>
            <a:gd name="T23" fmla="*/ 65 w 65"/>
            <a:gd name="T24" fmla="*/ 25 h 25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5" h="25">
              <a:moveTo>
                <a:pt x="64" y="25"/>
              </a:moveTo>
              <a:lnTo>
                <a:pt x="0" y="25"/>
              </a:lnTo>
              <a:lnTo>
                <a:pt x="24" y="21"/>
              </a:lnTo>
              <a:lnTo>
                <a:pt x="40" y="17"/>
              </a:lnTo>
              <a:lnTo>
                <a:pt x="57" y="6"/>
              </a:lnTo>
              <a:lnTo>
                <a:pt x="65" y="0"/>
              </a:lnTo>
              <a:lnTo>
                <a:pt x="64" y="25"/>
              </a:lnTo>
              <a:close/>
            </a:path>
          </a:pathLst>
        </a:cu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219808</xdr:colOff>
      <xdr:row>11</xdr:row>
      <xdr:rowOff>62802</xdr:rowOff>
    </xdr:from>
    <xdr:to>
      <xdr:col>13</xdr:col>
      <xdr:colOff>505631</xdr:colOff>
      <xdr:row>15</xdr:row>
      <xdr:rowOff>142982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1700" t="41357" r="30405" b="42615"/>
        <a:stretch/>
      </xdr:blipFill>
      <xdr:spPr>
        <a:xfrm>
          <a:off x="2922527" y="2158302"/>
          <a:ext cx="3500510" cy="842180"/>
        </a:xfrm>
        <a:prstGeom prst="rect">
          <a:avLst/>
        </a:prstGeom>
      </xdr:spPr>
    </xdr:pic>
    <xdr:clientData/>
  </xdr:twoCellAnchor>
  <xdr:twoCellAnchor editAs="oneCell">
    <xdr:from>
      <xdr:col>24</xdr:col>
      <xdr:colOff>200462</xdr:colOff>
      <xdr:row>50</xdr:row>
      <xdr:rowOff>0</xdr:rowOff>
    </xdr:from>
    <xdr:to>
      <xdr:col>31</xdr:col>
      <xdr:colOff>143361</xdr:colOff>
      <xdr:row>54</xdr:row>
      <xdr:rowOff>72997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1700" t="41357" r="30405" b="42615"/>
        <a:stretch/>
      </xdr:blipFill>
      <xdr:spPr>
        <a:xfrm>
          <a:off x="9373037" y="10163175"/>
          <a:ext cx="3552874" cy="836321"/>
        </a:xfrm>
        <a:prstGeom prst="rect">
          <a:avLst/>
        </a:prstGeom>
      </xdr:spPr>
    </xdr:pic>
    <xdr:clientData/>
  </xdr:twoCellAnchor>
  <xdr:twoCellAnchor>
    <xdr:from>
      <xdr:col>11</xdr:col>
      <xdr:colOff>108102</xdr:colOff>
      <xdr:row>64</xdr:row>
      <xdr:rowOff>93287</xdr:rowOff>
    </xdr:from>
    <xdr:to>
      <xdr:col>16</xdr:col>
      <xdr:colOff>200177</xdr:colOff>
      <xdr:row>66</xdr:row>
      <xdr:rowOff>79680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5399769" y="12708620"/>
          <a:ext cx="1848908" cy="367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Daerah penolakan</a:t>
          </a:r>
          <a:r>
            <a:rPr lang="en-US" sz="11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Ho</a:t>
          </a:r>
          <a:endParaRPr lang="en-US" sz="11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11</xdr:row>
          <xdr:rowOff>123825</xdr:rowOff>
        </xdr:from>
        <xdr:to>
          <xdr:col>6</xdr:col>
          <xdr:colOff>47625</xdr:colOff>
          <xdr:row>14</xdr:row>
          <xdr:rowOff>180975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A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50</xdr:row>
          <xdr:rowOff>0</xdr:rowOff>
        </xdr:from>
        <xdr:to>
          <xdr:col>24</xdr:col>
          <xdr:colOff>123825</xdr:colOff>
          <xdr:row>53</xdr:row>
          <xdr:rowOff>0</xdr:rowOff>
        </xdr:to>
        <xdr:sp macro="" textlink="">
          <xdr:nvSpPr>
            <xdr:cNvPr id="49154" name="Object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A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FFFF" mc:Ignorable="a14" a14:legacySpreadsheetColorIndex="1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311150</xdr:colOff>
      <xdr:row>18</xdr:row>
      <xdr:rowOff>130175</xdr:rowOff>
    </xdr:from>
    <xdr:to>
      <xdr:col>21</xdr:col>
      <xdr:colOff>15875</xdr:colOff>
      <xdr:row>32</xdr:row>
      <xdr:rowOff>193675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320676</xdr:colOff>
      <xdr:row>39</xdr:row>
      <xdr:rowOff>155576</xdr:rowOff>
    </xdr:from>
    <xdr:to>
      <xdr:col>25</xdr:col>
      <xdr:colOff>482600</xdr:colOff>
      <xdr:row>55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4</xdr:row>
      <xdr:rowOff>19051</xdr:rowOff>
    </xdr:from>
    <xdr:to>
      <xdr:col>13</xdr:col>
      <xdr:colOff>419100</xdr:colOff>
      <xdr:row>19</xdr:row>
      <xdr:rowOff>95251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60" zoomScaleNormal="60" workbookViewId="0">
      <selection activeCell="Z21" sqref="Z21"/>
    </sheetView>
  </sheetViews>
  <sheetFormatPr defaultRowHeight="15" x14ac:dyDescent="0.25"/>
  <sheetData>
    <row r="1" spans="1:21" ht="16.5" customHeight="1" x14ac:dyDescent="0.25">
      <c r="A1" s="158" t="s">
        <v>341</v>
      </c>
      <c r="D1" t="s">
        <v>342</v>
      </c>
      <c r="G1" t="s">
        <v>343</v>
      </c>
      <c r="J1" t="s">
        <v>344</v>
      </c>
      <c r="M1" s="198" t="s">
        <v>114</v>
      </c>
      <c r="N1" s="194" t="s">
        <v>0</v>
      </c>
      <c r="O1" s="199" t="s">
        <v>76</v>
      </c>
      <c r="P1" s="200"/>
      <c r="R1" s="198" t="s">
        <v>114</v>
      </c>
      <c r="S1" s="196" t="s">
        <v>0</v>
      </c>
      <c r="T1" s="191" t="s">
        <v>76</v>
      </c>
      <c r="U1" s="192"/>
    </row>
    <row r="2" spans="1:21" x14ac:dyDescent="0.25">
      <c r="A2" s="84">
        <v>53.333333333333336</v>
      </c>
      <c r="B2">
        <v>53</v>
      </c>
      <c r="D2" s="84">
        <v>76.666666666666671</v>
      </c>
      <c r="E2">
        <v>77</v>
      </c>
      <c r="G2" s="84">
        <v>53.333333333333336</v>
      </c>
      <c r="H2">
        <v>53</v>
      </c>
      <c r="J2" s="84">
        <v>76.666666666666671</v>
      </c>
      <c r="K2" s="1">
        <v>77</v>
      </c>
      <c r="L2" s="84"/>
      <c r="M2" s="198"/>
      <c r="N2" s="195"/>
      <c r="O2" s="184" t="s">
        <v>314</v>
      </c>
      <c r="P2" s="184" t="s">
        <v>433</v>
      </c>
      <c r="R2" s="198"/>
      <c r="S2" s="197"/>
      <c r="T2" s="189" t="s">
        <v>314</v>
      </c>
      <c r="U2" s="189" t="s">
        <v>433</v>
      </c>
    </row>
    <row r="3" spans="1:21" x14ac:dyDescent="0.25">
      <c r="A3" s="84">
        <v>56.666666666666664</v>
      </c>
      <c r="B3">
        <v>57</v>
      </c>
      <c r="D3" s="84">
        <v>90</v>
      </c>
      <c r="E3">
        <v>90</v>
      </c>
      <c r="G3" s="84">
        <v>70</v>
      </c>
      <c r="H3">
        <v>70</v>
      </c>
      <c r="J3" s="84">
        <v>83.333333333333343</v>
      </c>
      <c r="K3" s="1">
        <v>83</v>
      </c>
      <c r="L3" s="84"/>
      <c r="M3">
        <v>1</v>
      </c>
      <c r="N3" s="91" t="s">
        <v>11</v>
      </c>
      <c r="O3" s="180">
        <v>53</v>
      </c>
      <c r="P3" s="180">
        <v>77</v>
      </c>
      <c r="R3" s="1">
        <v>1</v>
      </c>
      <c r="S3" s="91" t="s">
        <v>40</v>
      </c>
      <c r="T3" s="180">
        <v>53</v>
      </c>
      <c r="U3" s="180">
        <v>77</v>
      </c>
    </row>
    <row r="4" spans="1:21" x14ac:dyDescent="0.25">
      <c r="A4" s="84">
        <v>73.333333333333329</v>
      </c>
      <c r="B4">
        <v>73</v>
      </c>
      <c r="D4" s="84">
        <v>96.666666666666671</v>
      </c>
      <c r="E4">
        <v>97</v>
      </c>
      <c r="G4" s="84">
        <v>66.666666666666657</v>
      </c>
      <c r="H4">
        <v>67</v>
      </c>
      <c r="J4" s="84">
        <v>90</v>
      </c>
      <c r="K4" s="1">
        <v>90</v>
      </c>
      <c r="L4" s="84"/>
      <c r="M4">
        <v>2</v>
      </c>
      <c r="N4" s="91" t="s">
        <v>12</v>
      </c>
      <c r="O4" s="180">
        <v>57</v>
      </c>
      <c r="P4" s="180">
        <v>90</v>
      </c>
      <c r="R4" s="1">
        <v>2</v>
      </c>
      <c r="S4" s="91" t="s">
        <v>41</v>
      </c>
      <c r="T4" s="180">
        <v>70</v>
      </c>
      <c r="U4" s="180">
        <v>83</v>
      </c>
    </row>
    <row r="5" spans="1:21" x14ac:dyDescent="0.25">
      <c r="A5" s="84">
        <v>50</v>
      </c>
      <c r="B5">
        <v>50</v>
      </c>
      <c r="D5" s="84">
        <v>83.333333333333343</v>
      </c>
      <c r="E5">
        <v>83</v>
      </c>
      <c r="G5" s="84">
        <v>60</v>
      </c>
      <c r="H5">
        <v>60</v>
      </c>
      <c r="J5" s="84">
        <v>86.666666666666671</v>
      </c>
      <c r="K5" s="1">
        <v>87</v>
      </c>
      <c r="L5" s="84"/>
      <c r="M5">
        <v>3</v>
      </c>
      <c r="N5" s="91" t="s">
        <v>13</v>
      </c>
      <c r="O5" s="180">
        <v>73</v>
      </c>
      <c r="P5" s="180">
        <v>97</v>
      </c>
      <c r="R5" s="1">
        <v>3</v>
      </c>
      <c r="S5" s="91" t="s">
        <v>42</v>
      </c>
      <c r="T5" s="180">
        <v>67</v>
      </c>
      <c r="U5" s="180">
        <v>90</v>
      </c>
    </row>
    <row r="6" spans="1:21" x14ac:dyDescent="0.25">
      <c r="A6" s="84">
        <v>66.666666666666657</v>
      </c>
      <c r="B6">
        <v>67</v>
      </c>
      <c r="D6" s="84">
        <v>100</v>
      </c>
      <c r="E6">
        <v>100</v>
      </c>
      <c r="G6" s="84">
        <v>63.333333333333329</v>
      </c>
      <c r="H6">
        <v>63</v>
      </c>
      <c r="J6" s="84">
        <v>76.666666666666671</v>
      </c>
      <c r="K6" s="1">
        <v>77</v>
      </c>
      <c r="L6" s="84"/>
      <c r="M6">
        <v>4</v>
      </c>
      <c r="N6" s="91" t="s">
        <v>14</v>
      </c>
      <c r="O6" s="180">
        <v>50</v>
      </c>
      <c r="P6" s="180">
        <v>83</v>
      </c>
      <c r="R6" s="1">
        <v>4</v>
      </c>
      <c r="S6" s="91" t="s">
        <v>43</v>
      </c>
      <c r="T6" s="180">
        <v>60</v>
      </c>
      <c r="U6" s="180">
        <v>87</v>
      </c>
    </row>
    <row r="7" spans="1:21" x14ac:dyDescent="0.25">
      <c r="A7" s="84">
        <v>73.333333333333329</v>
      </c>
      <c r="B7">
        <v>73</v>
      </c>
      <c r="D7" s="84">
        <v>70</v>
      </c>
      <c r="E7">
        <v>70</v>
      </c>
      <c r="G7" s="84">
        <v>66.666666666666657</v>
      </c>
      <c r="H7">
        <v>67</v>
      </c>
      <c r="J7" s="84">
        <v>83.333333333333343</v>
      </c>
      <c r="K7" s="1">
        <v>83</v>
      </c>
      <c r="L7" s="84"/>
      <c r="M7">
        <v>5</v>
      </c>
      <c r="N7" s="91" t="s">
        <v>15</v>
      </c>
      <c r="O7" s="180">
        <v>67</v>
      </c>
      <c r="P7" s="180">
        <v>100</v>
      </c>
      <c r="R7" s="1">
        <v>5</v>
      </c>
      <c r="S7" s="91" t="s">
        <v>44</v>
      </c>
      <c r="T7" s="180">
        <v>63</v>
      </c>
      <c r="U7" s="180">
        <v>77</v>
      </c>
    </row>
    <row r="8" spans="1:21" x14ac:dyDescent="0.25">
      <c r="A8" s="84">
        <v>70</v>
      </c>
      <c r="B8">
        <v>70</v>
      </c>
      <c r="D8" s="84">
        <v>100</v>
      </c>
      <c r="E8">
        <v>100</v>
      </c>
      <c r="G8" s="84">
        <v>73.333333333333329</v>
      </c>
      <c r="H8">
        <v>73</v>
      </c>
      <c r="J8" s="84">
        <v>93.333333333333329</v>
      </c>
      <c r="K8" s="1">
        <v>93</v>
      </c>
      <c r="L8" s="84"/>
      <c r="M8">
        <v>6</v>
      </c>
      <c r="N8" s="91" t="s">
        <v>16</v>
      </c>
      <c r="O8" s="180">
        <v>73</v>
      </c>
      <c r="P8" s="180">
        <v>70</v>
      </c>
      <c r="R8" s="1">
        <v>6</v>
      </c>
      <c r="S8" s="91" t="s">
        <v>77</v>
      </c>
      <c r="T8" s="180">
        <v>67</v>
      </c>
      <c r="U8" s="180">
        <v>83</v>
      </c>
    </row>
    <row r="9" spans="1:21" x14ac:dyDescent="0.25">
      <c r="A9" s="84">
        <v>50</v>
      </c>
      <c r="B9">
        <v>50</v>
      </c>
      <c r="D9" s="84">
        <v>83.333333333333343</v>
      </c>
      <c r="E9">
        <v>83</v>
      </c>
      <c r="G9" s="84">
        <v>56.666666666666664</v>
      </c>
      <c r="H9">
        <v>57</v>
      </c>
      <c r="J9" s="84">
        <v>83.333333333333343</v>
      </c>
      <c r="K9" s="1">
        <v>83</v>
      </c>
      <c r="L9" s="84"/>
      <c r="M9">
        <v>7</v>
      </c>
      <c r="N9" s="91" t="s">
        <v>17</v>
      </c>
      <c r="O9" s="180">
        <v>70</v>
      </c>
      <c r="P9" s="180">
        <v>100</v>
      </c>
      <c r="R9" s="1">
        <v>7</v>
      </c>
      <c r="S9" s="91" t="s">
        <v>45</v>
      </c>
      <c r="T9" s="180">
        <v>73</v>
      </c>
      <c r="U9" s="180">
        <v>93</v>
      </c>
    </row>
    <row r="10" spans="1:21" x14ac:dyDescent="0.25">
      <c r="A10" s="84">
        <v>56.666666666666664</v>
      </c>
      <c r="B10">
        <v>57</v>
      </c>
      <c r="D10" s="84">
        <v>73.333333333333329</v>
      </c>
      <c r="E10">
        <v>73</v>
      </c>
      <c r="G10" s="84">
        <v>66.666666666666657</v>
      </c>
      <c r="H10">
        <v>67</v>
      </c>
      <c r="J10" s="84">
        <v>83.333333333333343</v>
      </c>
      <c r="K10" s="1">
        <v>83</v>
      </c>
      <c r="L10" s="84"/>
      <c r="M10">
        <v>8</v>
      </c>
      <c r="N10" s="91" t="s">
        <v>18</v>
      </c>
      <c r="O10" s="180">
        <v>50</v>
      </c>
      <c r="P10" s="180">
        <v>83</v>
      </c>
      <c r="R10" s="1">
        <v>8</v>
      </c>
      <c r="S10" s="91" t="s">
        <v>46</v>
      </c>
      <c r="T10" s="180">
        <v>57</v>
      </c>
      <c r="U10" s="180">
        <v>83</v>
      </c>
    </row>
    <row r="11" spans="1:21" x14ac:dyDescent="0.25">
      <c r="A11" s="84">
        <v>46.666666666666664</v>
      </c>
      <c r="B11">
        <v>47</v>
      </c>
      <c r="D11" s="84">
        <v>70</v>
      </c>
      <c r="E11">
        <v>70</v>
      </c>
      <c r="G11" s="84">
        <v>56.666666666666664</v>
      </c>
      <c r="H11">
        <v>57</v>
      </c>
      <c r="J11" s="84">
        <v>76.666666666666671</v>
      </c>
      <c r="K11" s="1">
        <v>77</v>
      </c>
      <c r="L11" s="84"/>
      <c r="M11">
        <v>9</v>
      </c>
      <c r="N11" s="91" t="s">
        <v>19</v>
      </c>
      <c r="O11" s="180">
        <v>57</v>
      </c>
      <c r="P11" s="180">
        <v>73</v>
      </c>
      <c r="R11" s="1">
        <v>9</v>
      </c>
      <c r="S11" s="91" t="s">
        <v>47</v>
      </c>
      <c r="T11" s="180">
        <v>67</v>
      </c>
      <c r="U11" s="180">
        <v>83</v>
      </c>
    </row>
    <row r="12" spans="1:21" x14ac:dyDescent="0.25">
      <c r="A12" s="84">
        <v>63.333333333333329</v>
      </c>
      <c r="B12">
        <v>63</v>
      </c>
      <c r="D12" s="84">
        <v>70</v>
      </c>
      <c r="E12">
        <v>70</v>
      </c>
      <c r="G12" s="84">
        <v>60</v>
      </c>
      <c r="H12">
        <v>60</v>
      </c>
      <c r="J12" s="84">
        <v>80</v>
      </c>
      <c r="K12" s="1">
        <v>80</v>
      </c>
      <c r="L12" s="84"/>
      <c r="M12">
        <v>10</v>
      </c>
      <c r="N12" s="91" t="s">
        <v>20</v>
      </c>
      <c r="O12" s="180">
        <v>47</v>
      </c>
      <c r="P12" s="180">
        <v>70</v>
      </c>
      <c r="R12" s="1">
        <v>10</v>
      </c>
      <c r="S12" s="91" t="s">
        <v>48</v>
      </c>
      <c r="T12" s="180">
        <v>57</v>
      </c>
      <c r="U12" s="180">
        <v>77</v>
      </c>
    </row>
    <row r="13" spans="1:21" x14ac:dyDescent="0.25">
      <c r="A13" s="84">
        <v>46.666666666666664</v>
      </c>
      <c r="B13">
        <v>47</v>
      </c>
      <c r="D13" s="84">
        <v>73.333333333333329</v>
      </c>
      <c r="E13">
        <v>73</v>
      </c>
      <c r="G13" s="84">
        <v>70</v>
      </c>
      <c r="H13">
        <v>70</v>
      </c>
      <c r="J13" s="84">
        <v>76.666666666666671</v>
      </c>
      <c r="K13" s="1">
        <v>77</v>
      </c>
      <c r="L13" s="84"/>
      <c r="M13">
        <v>11</v>
      </c>
      <c r="N13" s="91" t="s">
        <v>21</v>
      </c>
      <c r="O13" s="180">
        <v>63</v>
      </c>
      <c r="P13" s="180">
        <v>70</v>
      </c>
      <c r="R13" s="1">
        <v>11</v>
      </c>
      <c r="S13" s="91" t="s">
        <v>49</v>
      </c>
      <c r="T13" s="180">
        <v>60</v>
      </c>
      <c r="U13" s="180">
        <v>80</v>
      </c>
    </row>
    <row r="14" spans="1:21" x14ac:dyDescent="0.25">
      <c r="A14" s="84">
        <v>70</v>
      </c>
      <c r="B14">
        <v>70</v>
      </c>
      <c r="D14" s="84">
        <v>86.666666666666671</v>
      </c>
      <c r="E14">
        <v>87</v>
      </c>
      <c r="G14" s="84">
        <v>63.333333333333329</v>
      </c>
      <c r="H14">
        <v>63</v>
      </c>
      <c r="J14" s="84">
        <v>73.333333333333329</v>
      </c>
      <c r="K14" s="1">
        <v>73</v>
      </c>
      <c r="L14" s="84"/>
      <c r="M14">
        <v>12</v>
      </c>
      <c r="N14" s="91" t="s">
        <v>22</v>
      </c>
      <c r="O14" s="180">
        <v>47</v>
      </c>
      <c r="P14" s="180">
        <v>73</v>
      </c>
      <c r="R14" s="1">
        <v>12</v>
      </c>
      <c r="S14" s="91" t="s">
        <v>50</v>
      </c>
      <c r="T14" s="180">
        <v>70</v>
      </c>
      <c r="U14" s="180">
        <v>77</v>
      </c>
    </row>
    <row r="15" spans="1:21" x14ac:dyDescent="0.25">
      <c r="A15" s="84">
        <v>53.333333333333336</v>
      </c>
      <c r="B15">
        <v>53</v>
      </c>
      <c r="D15" s="84">
        <v>83.333333333333343</v>
      </c>
      <c r="E15">
        <v>83</v>
      </c>
      <c r="G15" s="84">
        <v>70</v>
      </c>
      <c r="H15">
        <v>70</v>
      </c>
      <c r="J15" s="84">
        <v>86.666666666666671</v>
      </c>
      <c r="K15" s="1">
        <v>87</v>
      </c>
      <c r="L15" s="84"/>
      <c r="M15">
        <v>13</v>
      </c>
      <c r="N15" s="91" t="s">
        <v>23</v>
      </c>
      <c r="O15" s="180">
        <v>70</v>
      </c>
      <c r="P15" s="180">
        <v>87</v>
      </c>
      <c r="R15" s="1">
        <v>13</v>
      </c>
      <c r="S15" s="91" t="s">
        <v>51</v>
      </c>
      <c r="T15" s="180">
        <v>63</v>
      </c>
      <c r="U15" s="180">
        <v>73</v>
      </c>
    </row>
    <row r="16" spans="1:21" x14ac:dyDescent="0.25">
      <c r="A16" s="84">
        <v>60</v>
      </c>
      <c r="B16">
        <v>60</v>
      </c>
      <c r="D16" s="84">
        <v>93.333333333333329</v>
      </c>
      <c r="E16">
        <v>93</v>
      </c>
      <c r="G16" s="84">
        <v>46.666666666666664</v>
      </c>
      <c r="H16">
        <v>47</v>
      </c>
      <c r="J16" s="84">
        <v>60</v>
      </c>
      <c r="K16" s="1">
        <v>60</v>
      </c>
      <c r="L16" s="84"/>
      <c r="M16">
        <v>14</v>
      </c>
      <c r="N16" s="91" t="s">
        <v>24</v>
      </c>
      <c r="O16" s="180">
        <v>53</v>
      </c>
      <c r="P16" s="180">
        <v>83</v>
      </c>
      <c r="R16" s="1">
        <v>14</v>
      </c>
      <c r="S16" s="91" t="s">
        <v>52</v>
      </c>
      <c r="T16" s="180">
        <v>70</v>
      </c>
      <c r="U16" s="180">
        <v>87</v>
      </c>
    </row>
    <row r="17" spans="1:21" x14ac:dyDescent="0.25">
      <c r="A17" s="84">
        <v>43.333333333333336</v>
      </c>
      <c r="B17">
        <v>43</v>
      </c>
      <c r="D17" s="84">
        <v>76.666666666666671</v>
      </c>
      <c r="E17">
        <v>77</v>
      </c>
      <c r="G17" s="84">
        <v>60</v>
      </c>
      <c r="H17">
        <v>60</v>
      </c>
      <c r="J17" s="84">
        <v>76.666666666666671</v>
      </c>
      <c r="K17" s="1">
        <v>77</v>
      </c>
      <c r="L17" s="84"/>
      <c r="M17">
        <v>15</v>
      </c>
      <c r="N17" s="91" t="s">
        <v>25</v>
      </c>
      <c r="O17" s="180">
        <v>60</v>
      </c>
      <c r="P17" s="180">
        <v>93</v>
      </c>
      <c r="R17" s="1">
        <v>15</v>
      </c>
      <c r="S17" s="91" t="s">
        <v>53</v>
      </c>
      <c r="T17" s="180">
        <v>47</v>
      </c>
      <c r="U17" s="180">
        <v>60</v>
      </c>
    </row>
    <row r="18" spans="1:21" x14ac:dyDescent="0.25">
      <c r="A18" s="84">
        <v>50</v>
      </c>
      <c r="B18">
        <v>50</v>
      </c>
      <c r="D18" s="84">
        <v>80</v>
      </c>
      <c r="E18">
        <v>80</v>
      </c>
      <c r="G18" s="84">
        <v>56.666666666666664</v>
      </c>
      <c r="H18">
        <v>57</v>
      </c>
      <c r="J18" s="84">
        <v>83.333333333333343</v>
      </c>
      <c r="K18" s="1">
        <v>83</v>
      </c>
      <c r="L18" s="84"/>
      <c r="M18">
        <v>16</v>
      </c>
      <c r="N18" s="91" t="s">
        <v>26</v>
      </c>
      <c r="O18" s="180">
        <v>43</v>
      </c>
      <c r="P18" s="180">
        <v>77</v>
      </c>
      <c r="R18" s="1">
        <v>16</v>
      </c>
      <c r="S18" s="91" t="s">
        <v>54</v>
      </c>
      <c r="T18" s="180">
        <v>60</v>
      </c>
      <c r="U18" s="180">
        <v>77</v>
      </c>
    </row>
    <row r="19" spans="1:21" x14ac:dyDescent="0.25">
      <c r="A19" s="84">
        <v>56.666666666666664</v>
      </c>
      <c r="B19">
        <v>57</v>
      </c>
      <c r="D19" s="84">
        <v>96.666666666666671</v>
      </c>
      <c r="E19">
        <v>97</v>
      </c>
      <c r="G19" s="84">
        <v>63.333333333333329</v>
      </c>
      <c r="H19">
        <v>63</v>
      </c>
      <c r="J19" s="84">
        <v>90</v>
      </c>
      <c r="K19" s="1">
        <v>90</v>
      </c>
      <c r="L19" s="84"/>
      <c r="M19">
        <v>17</v>
      </c>
      <c r="N19" s="91" t="s">
        <v>27</v>
      </c>
      <c r="O19" s="180">
        <v>50</v>
      </c>
      <c r="P19" s="180">
        <v>80</v>
      </c>
      <c r="R19" s="1">
        <v>17</v>
      </c>
      <c r="S19" s="91" t="s">
        <v>55</v>
      </c>
      <c r="T19" s="180">
        <v>57</v>
      </c>
      <c r="U19" s="180">
        <v>83</v>
      </c>
    </row>
    <row r="20" spans="1:21" x14ac:dyDescent="0.25">
      <c r="A20" s="84">
        <v>53.333333333333336</v>
      </c>
      <c r="B20">
        <v>53</v>
      </c>
      <c r="D20" s="84">
        <v>93.333333333333329</v>
      </c>
      <c r="E20">
        <v>93</v>
      </c>
      <c r="G20" s="84">
        <v>70</v>
      </c>
      <c r="H20">
        <v>70</v>
      </c>
      <c r="J20" s="84">
        <v>90</v>
      </c>
      <c r="K20" s="1">
        <v>90</v>
      </c>
      <c r="L20" s="84"/>
      <c r="M20">
        <v>18</v>
      </c>
      <c r="N20" s="91" t="s">
        <v>28</v>
      </c>
      <c r="O20" s="180">
        <v>57</v>
      </c>
      <c r="P20" s="180">
        <v>97</v>
      </c>
      <c r="R20" s="1">
        <v>18</v>
      </c>
      <c r="S20" s="91" t="s">
        <v>56</v>
      </c>
      <c r="T20" s="180">
        <v>63</v>
      </c>
      <c r="U20" s="180">
        <v>90</v>
      </c>
    </row>
    <row r="21" spans="1:21" x14ac:dyDescent="0.25">
      <c r="A21" s="84">
        <v>60</v>
      </c>
      <c r="B21">
        <v>60</v>
      </c>
      <c r="D21" s="84">
        <v>93.333333333333329</v>
      </c>
      <c r="E21">
        <v>93</v>
      </c>
      <c r="G21" s="84">
        <v>36.666666666666664</v>
      </c>
      <c r="H21">
        <v>37</v>
      </c>
      <c r="J21" s="84">
        <v>66.666666666666657</v>
      </c>
      <c r="K21" s="1">
        <v>67</v>
      </c>
      <c r="L21" s="84"/>
      <c r="M21">
        <v>19</v>
      </c>
      <c r="N21" s="91" t="s">
        <v>29</v>
      </c>
      <c r="O21" s="180">
        <v>53</v>
      </c>
      <c r="P21" s="180">
        <v>93</v>
      </c>
      <c r="R21" s="1">
        <v>19</v>
      </c>
      <c r="S21" s="91" t="s">
        <v>78</v>
      </c>
      <c r="T21" s="180">
        <v>70</v>
      </c>
      <c r="U21" s="180">
        <v>90</v>
      </c>
    </row>
    <row r="22" spans="1:21" x14ac:dyDescent="0.25">
      <c r="A22" s="84">
        <v>66.666666666666657</v>
      </c>
      <c r="B22">
        <v>67</v>
      </c>
      <c r="D22" s="84">
        <v>76.666666666666671</v>
      </c>
      <c r="E22">
        <v>77</v>
      </c>
      <c r="G22" s="84">
        <v>43.333333333333336</v>
      </c>
      <c r="H22">
        <v>43</v>
      </c>
      <c r="J22" s="84">
        <v>60</v>
      </c>
      <c r="K22" s="1">
        <v>60</v>
      </c>
      <c r="L22" s="84"/>
      <c r="M22">
        <v>20</v>
      </c>
      <c r="N22" s="91" t="s">
        <v>30</v>
      </c>
      <c r="O22" s="180">
        <v>60</v>
      </c>
      <c r="P22" s="180">
        <v>93</v>
      </c>
      <c r="R22" s="1">
        <v>20</v>
      </c>
      <c r="S22" s="91" t="s">
        <v>79</v>
      </c>
      <c r="T22" s="180">
        <v>37</v>
      </c>
      <c r="U22" s="180">
        <v>67</v>
      </c>
    </row>
    <row r="23" spans="1:21" x14ac:dyDescent="0.25">
      <c r="A23" s="84">
        <v>63.333333333333329</v>
      </c>
      <c r="B23">
        <v>63</v>
      </c>
      <c r="D23" s="84">
        <v>80</v>
      </c>
      <c r="E23">
        <v>80</v>
      </c>
      <c r="G23" s="84">
        <v>73.333333333333329</v>
      </c>
      <c r="H23">
        <v>73</v>
      </c>
      <c r="J23" s="84">
        <v>83.333333333333343</v>
      </c>
      <c r="K23" s="1">
        <v>83</v>
      </c>
      <c r="L23" s="84"/>
      <c r="M23">
        <v>21</v>
      </c>
      <c r="N23" s="91" t="s">
        <v>31</v>
      </c>
      <c r="O23" s="180">
        <v>67</v>
      </c>
      <c r="P23" s="180">
        <v>77</v>
      </c>
      <c r="R23" s="1">
        <v>21</v>
      </c>
      <c r="S23" s="91" t="s">
        <v>57</v>
      </c>
      <c r="T23" s="180">
        <v>43</v>
      </c>
      <c r="U23" s="180">
        <v>60</v>
      </c>
    </row>
    <row r="24" spans="1:21" x14ac:dyDescent="0.25">
      <c r="A24" s="84">
        <v>66.666666666666657</v>
      </c>
      <c r="B24">
        <v>67</v>
      </c>
      <c r="D24" s="84">
        <v>86.666666666666671</v>
      </c>
      <c r="E24">
        <v>87</v>
      </c>
      <c r="G24" s="84">
        <v>63.333333333333329</v>
      </c>
      <c r="H24">
        <v>63</v>
      </c>
      <c r="J24" s="84">
        <v>83.333333333333343</v>
      </c>
      <c r="K24" s="1">
        <v>83</v>
      </c>
      <c r="L24" s="84"/>
      <c r="M24">
        <v>22</v>
      </c>
      <c r="N24" s="91" t="s">
        <v>32</v>
      </c>
      <c r="O24" s="180">
        <v>63</v>
      </c>
      <c r="P24" s="180">
        <v>80</v>
      </c>
      <c r="R24" s="1">
        <v>22</v>
      </c>
      <c r="S24" s="91" t="s">
        <v>80</v>
      </c>
      <c r="T24" s="180">
        <v>73</v>
      </c>
      <c r="U24" s="180">
        <v>83</v>
      </c>
    </row>
    <row r="25" spans="1:21" x14ac:dyDescent="0.25">
      <c r="A25" s="84">
        <v>63.333333333333329</v>
      </c>
      <c r="B25">
        <v>63</v>
      </c>
      <c r="D25" s="84">
        <v>86.666666666666671</v>
      </c>
      <c r="E25">
        <v>87</v>
      </c>
      <c r="G25" s="84">
        <v>63.333333333333329</v>
      </c>
      <c r="H25">
        <v>63</v>
      </c>
      <c r="J25" s="84">
        <v>80</v>
      </c>
      <c r="K25" s="1">
        <v>80</v>
      </c>
      <c r="L25" s="84"/>
      <c r="M25">
        <v>23</v>
      </c>
      <c r="N25" s="91" t="s">
        <v>33</v>
      </c>
      <c r="O25" s="180">
        <v>67</v>
      </c>
      <c r="P25" s="180">
        <v>87</v>
      </c>
      <c r="R25" s="1">
        <v>23</v>
      </c>
      <c r="S25" s="91" t="s">
        <v>58</v>
      </c>
      <c r="T25" s="180">
        <v>63</v>
      </c>
      <c r="U25" s="180">
        <v>83</v>
      </c>
    </row>
    <row r="26" spans="1:21" x14ac:dyDescent="0.25">
      <c r="A26" s="84">
        <v>66.666666666666657</v>
      </c>
      <c r="B26">
        <v>67</v>
      </c>
      <c r="D26" s="84">
        <v>93.333333333333329</v>
      </c>
      <c r="E26">
        <v>93</v>
      </c>
      <c r="G26" s="84">
        <v>60</v>
      </c>
      <c r="H26">
        <v>60</v>
      </c>
      <c r="J26" s="84">
        <v>73.333333333333329</v>
      </c>
      <c r="K26" s="1">
        <v>73</v>
      </c>
      <c r="L26" s="84"/>
      <c r="M26">
        <v>24</v>
      </c>
      <c r="N26" s="91" t="s">
        <v>34</v>
      </c>
      <c r="O26" s="180">
        <v>63</v>
      </c>
      <c r="P26" s="180">
        <v>87</v>
      </c>
      <c r="R26" s="1">
        <v>24</v>
      </c>
      <c r="S26" s="91" t="s">
        <v>59</v>
      </c>
      <c r="T26" s="180">
        <v>63</v>
      </c>
      <c r="U26" s="180">
        <v>80</v>
      </c>
    </row>
    <row r="27" spans="1:21" x14ac:dyDescent="0.25">
      <c r="A27" s="84">
        <v>66.666666666666657</v>
      </c>
      <c r="B27">
        <v>67</v>
      </c>
      <c r="D27" s="84">
        <v>100</v>
      </c>
      <c r="E27">
        <v>100</v>
      </c>
      <c r="G27" s="84">
        <v>66.666666666666657</v>
      </c>
      <c r="H27">
        <v>67</v>
      </c>
      <c r="J27" s="84">
        <v>80</v>
      </c>
      <c r="K27" s="1">
        <v>80</v>
      </c>
      <c r="L27" s="84"/>
      <c r="M27">
        <v>25</v>
      </c>
      <c r="N27" s="91" t="s">
        <v>35</v>
      </c>
      <c r="O27" s="180">
        <v>67</v>
      </c>
      <c r="P27" s="180">
        <v>93</v>
      </c>
      <c r="R27" s="1">
        <v>25</v>
      </c>
      <c r="S27" s="91" t="s">
        <v>81</v>
      </c>
      <c r="T27" s="180">
        <v>60</v>
      </c>
      <c r="U27" s="180">
        <v>73</v>
      </c>
    </row>
    <row r="28" spans="1:21" x14ac:dyDescent="0.25">
      <c r="A28" s="84">
        <v>63.333333333333329</v>
      </c>
      <c r="B28">
        <v>63</v>
      </c>
      <c r="D28" s="84">
        <v>96.666666666666671</v>
      </c>
      <c r="E28">
        <v>97</v>
      </c>
      <c r="G28" s="84">
        <v>66.666666666666657</v>
      </c>
      <c r="H28">
        <v>67</v>
      </c>
      <c r="J28" s="84">
        <v>86.666666666666671</v>
      </c>
      <c r="K28" s="1">
        <v>87</v>
      </c>
      <c r="L28" s="84"/>
      <c r="M28">
        <v>26</v>
      </c>
      <c r="N28" s="91" t="s">
        <v>36</v>
      </c>
      <c r="O28" s="180">
        <v>67</v>
      </c>
      <c r="P28" s="180">
        <v>100</v>
      </c>
      <c r="R28" s="1">
        <v>26</v>
      </c>
      <c r="S28" s="91" t="s">
        <v>60</v>
      </c>
      <c r="T28" s="180">
        <v>67</v>
      </c>
      <c r="U28" s="180">
        <v>80</v>
      </c>
    </row>
    <row r="29" spans="1:21" x14ac:dyDescent="0.25">
      <c r="A29" s="84">
        <v>40</v>
      </c>
      <c r="B29">
        <v>40</v>
      </c>
      <c r="D29" s="84">
        <v>86.666666666666671</v>
      </c>
      <c r="E29">
        <v>87</v>
      </c>
      <c r="G29" s="84">
        <v>73.333333333333329</v>
      </c>
      <c r="H29">
        <v>73</v>
      </c>
      <c r="J29" s="84">
        <v>90</v>
      </c>
      <c r="K29" s="1">
        <v>90</v>
      </c>
      <c r="L29" s="84"/>
      <c r="M29">
        <v>27</v>
      </c>
      <c r="N29" s="91" t="s">
        <v>37</v>
      </c>
      <c r="O29" s="180">
        <v>63</v>
      </c>
      <c r="P29" s="180">
        <v>97</v>
      </c>
      <c r="R29" s="1">
        <v>27</v>
      </c>
      <c r="S29" s="91" t="s">
        <v>61</v>
      </c>
      <c r="T29" s="180">
        <v>67</v>
      </c>
      <c r="U29" s="180">
        <v>87</v>
      </c>
    </row>
    <row r="30" spans="1:21" x14ac:dyDescent="0.25">
      <c r="A30" s="84">
        <v>70</v>
      </c>
      <c r="B30">
        <v>70</v>
      </c>
      <c r="D30" s="84">
        <v>93.333333333333329</v>
      </c>
      <c r="E30">
        <v>93</v>
      </c>
      <c r="G30" s="84">
        <v>53.333333333333336</v>
      </c>
      <c r="H30">
        <v>53</v>
      </c>
      <c r="J30" s="84">
        <v>76.666666666666671</v>
      </c>
      <c r="K30" s="1">
        <v>77</v>
      </c>
      <c r="L30" s="84"/>
      <c r="M30">
        <v>28</v>
      </c>
      <c r="N30" s="91" t="s">
        <v>38</v>
      </c>
      <c r="O30" s="180">
        <v>40</v>
      </c>
      <c r="P30" s="180">
        <v>87</v>
      </c>
      <c r="R30" s="1">
        <v>28</v>
      </c>
      <c r="S30" s="91" t="s">
        <v>62</v>
      </c>
      <c r="T30" s="180">
        <v>73</v>
      </c>
      <c r="U30" s="180">
        <v>90</v>
      </c>
    </row>
    <row r="31" spans="1:21" x14ac:dyDescent="0.25">
      <c r="A31" s="84">
        <v>76.666666666666671</v>
      </c>
      <c r="B31">
        <v>77</v>
      </c>
      <c r="D31" s="84">
        <v>93.333333333333329</v>
      </c>
      <c r="E31">
        <v>93</v>
      </c>
      <c r="G31" s="84">
        <v>66.666666666666657</v>
      </c>
      <c r="H31">
        <v>67</v>
      </c>
      <c r="J31" s="84">
        <v>63.333333333333329</v>
      </c>
      <c r="K31" s="1">
        <v>63</v>
      </c>
      <c r="L31" s="84"/>
      <c r="M31">
        <v>29</v>
      </c>
      <c r="N31" s="91" t="s">
        <v>39</v>
      </c>
      <c r="O31" s="180">
        <v>70</v>
      </c>
      <c r="P31" s="180">
        <v>93</v>
      </c>
      <c r="R31" s="1">
        <v>29</v>
      </c>
      <c r="S31" s="91" t="s">
        <v>63</v>
      </c>
      <c r="T31" s="180">
        <v>53</v>
      </c>
      <c r="U31" s="180">
        <v>77</v>
      </c>
    </row>
    <row r="32" spans="1:21" x14ac:dyDescent="0.25">
      <c r="A32" s="84">
        <v>76.666666666666671</v>
      </c>
      <c r="B32">
        <v>77</v>
      </c>
      <c r="D32" s="84">
        <v>96.666666666666671</v>
      </c>
      <c r="E32">
        <v>97</v>
      </c>
      <c r="G32" s="84">
        <v>63.333333333333329</v>
      </c>
      <c r="H32">
        <v>63</v>
      </c>
      <c r="J32" s="84">
        <v>80</v>
      </c>
      <c r="K32" s="1">
        <v>80</v>
      </c>
      <c r="L32" s="84"/>
      <c r="M32">
        <v>30</v>
      </c>
      <c r="N32" s="91" t="s">
        <v>85</v>
      </c>
      <c r="O32" s="180">
        <v>77</v>
      </c>
      <c r="P32" s="180">
        <v>93</v>
      </c>
      <c r="R32" s="1">
        <v>30</v>
      </c>
      <c r="S32" s="91" t="s">
        <v>86</v>
      </c>
      <c r="T32" s="180">
        <v>67</v>
      </c>
      <c r="U32" s="180">
        <v>63</v>
      </c>
    </row>
    <row r="33" spans="1:21" x14ac:dyDescent="0.25">
      <c r="A33" s="84">
        <v>46.666666666666664</v>
      </c>
      <c r="B33">
        <v>47</v>
      </c>
      <c r="D33" s="84">
        <v>83.333333333333343</v>
      </c>
      <c r="E33">
        <v>83</v>
      </c>
      <c r="G33" s="84">
        <v>63.333333333333329</v>
      </c>
      <c r="H33">
        <v>63</v>
      </c>
      <c r="J33" s="84">
        <v>90</v>
      </c>
      <c r="K33" s="1">
        <v>90</v>
      </c>
      <c r="L33" s="84"/>
      <c r="M33">
        <v>31</v>
      </c>
      <c r="N33" s="91" t="s">
        <v>345</v>
      </c>
      <c r="O33" s="180">
        <v>77</v>
      </c>
      <c r="P33" s="180">
        <v>97</v>
      </c>
      <c r="R33" s="1">
        <v>31</v>
      </c>
      <c r="S33" s="91" t="s">
        <v>380</v>
      </c>
      <c r="T33" s="180">
        <v>63</v>
      </c>
      <c r="U33" s="180">
        <v>80</v>
      </c>
    </row>
    <row r="34" spans="1:21" ht="15.75" thickBot="1" x14ac:dyDescent="0.3">
      <c r="A34" s="84">
        <f>SUM(A2:A33)</f>
        <v>1920.0000000000002</v>
      </c>
      <c r="B34" s="84">
        <f>SUM(B2:B33)</f>
        <v>1921</v>
      </c>
      <c r="D34" s="84">
        <f>SUM(D2:D33)</f>
        <v>2763.3333333333335</v>
      </c>
      <c r="E34" s="84">
        <f>SUM(E2:E33)</f>
        <v>2763</v>
      </c>
      <c r="G34" s="84">
        <f>SUM(G2:G33)</f>
        <v>1986.6666666666663</v>
      </c>
      <c r="H34" s="84">
        <f>SUM(H2:H33)</f>
        <v>1986</v>
      </c>
      <c r="J34" s="84">
        <f>SUM(J2:J33)</f>
        <v>2563.3333333333335</v>
      </c>
      <c r="K34" s="84">
        <f>SUM(K2:K33)</f>
        <v>2563</v>
      </c>
      <c r="L34" s="84"/>
      <c r="M34" s="84">
        <v>32</v>
      </c>
      <c r="N34" s="91" t="s">
        <v>346</v>
      </c>
      <c r="O34" s="180">
        <v>47</v>
      </c>
      <c r="P34" s="180">
        <v>83</v>
      </c>
      <c r="R34" s="84">
        <v>32</v>
      </c>
      <c r="S34" s="91" t="s">
        <v>381</v>
      </c>
      <c r="T34" s="180">
        <v>63</v>
      </c>
      <c r="U34" s="180">
        <v>90</v>
      </c>
    </row>
    <row r="35" spans="1:21" ht="15.75" x14ac:dyDescent="0.25">
      <c r="M35" s="185" t="s">
        <v>73</v>
      </c>
      <c r="O35">
        <f>SUM(O3:O34)</f>
        <v>1921</v>
      </c>
      <c r="P35" s="1">
        <f>SUM(P3:P34)</f>
        <v>2763</v>
      </c>
      <c r="Q35" s="1">
        <f t="shared" ref="Q35:U35" si="0">SUM(Q3:Q34)</f>
        <v>0</v>
      </c>
      <c r="R35" s="193" t="s">
        <v>73</v>
      </c>
      <c r="S35" s="193"/>
      <c r="T35" s="1">
        <f t="shared" si="0"/>
        <v>1986</v>
      </c>
      <c r="U35" s="1">
        <f t="shared" si="0"/>
        <v>2563</v>
      </c>
    </row>
    <row r="36" spans="1:21" ht="15.75" x14ac:dyDescent="0.25">
      <c r="M36" s="186" t="s">
        <v>65</v>
      </c>
      <c r="O36" s="188">
        <f>AVERAGE(O3:O34)</f>
        <v>60.03125</v>
      </c>
      <c r="P36" s="188">
        <f t="shared" ref="P36:U36" si="1">AVERAGE(P3:P34)</f>
        <v>86.34375</v>
      </c>
      <c r="Q36" s="1"/>
      <c r="R36" s="193" t="s">
        <v>65</v>
      </c>
      <c r="S36" s="193"/>
      <c r="T36" s="1">
        <f t="shared" si="1"/>
        <v>62.0625</v>
      </c>
      <c r="U36" s="1">
        <f t="shared" si="1"/>
        <v>80.09375</v>
      </c>
    </row>
    <row r="37" spans="1:21" ht="15.75" x14ac:dyDescent="0.25">
      <c r="M37" s="186" t="s">
        <v>434</v>
      </c>
      <c r="O37">
        <f>MAX(O3:O34)</f>
        <v>77</v>
      </c>
      <c r="P37" s="1">
        <f t="shared" ref="P37:U37" si="2">MAX(P3:P34)</f>
        <v>100</v>
      </c>
      <c r="Q37" s="1">
        <f t="shared" si="2"/>
        <v>0</v>
      </c>
      <c r="R37" s="193" t="s">
        <v>436</v>
      </c>
      <c r="S37" s="193"/>
      <c r="T37" s="1">
        <f t="shared" si="2"/>
        <v>73</v>
      </c>
      <c r="U37" s="1">
        <f t="shared" si="2"/>
        <v>93</v>
      </c>
    </row>
    <row r="38" spans="1:21" ht="16.5" thickBot="1" x14ac:dyDescent="0.3">
      <c r="M38" s="187" t="s">
        <v>435</v>
      </c>
      <c r="O38">
        <f>MIN(O3:O34)</f>
        <v>40</v>
      </c>
      <c r="P38" s="1">
        <f t="shared" ref="P38:U38" si="3">MIN(P3:P34)</f>
        <v>70</v>
      </c>
      <c r="Q38" s="1">
        <f t="shared" si="3"/>
        <v>0</v>
      </c>
      <c r="R38" s="193" t="s">
        <v>435</v>
      </c>
      <c r="S38" s="193"/>
      <c r="T38" s="1">
        <f t="shared" si="3"/>
        <v>37</v>
      </c>
      <c r="U38" s="1">
        <f t="shared" si="3"/>
        <v>60</v>
      </c>
    </row>
  </sheetData>
  <mergeCells count="10">
    <mergeCell ref="R37:S37"/>
    <mergeCell ref="R38:S38"/>
    <mergeCell ref="M1:M2"/>
    <mergeCell ref="R1:R2"/>
    <mergeCell ref="O1:P1"/>
    <mergeCell ref="T1:U1"/>
    <mergeCell ref="R35:S35"/>
    <mergeCell ref="R36:S36"/>
    <mergeCell ref="N1:N2"/>
    <mergeCell ref="S1:S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4" workbookViewId="0">
      <selection activeCell="B8" sqref="B8:C8"/>
    </sheetView>
  </sheetViews>
  <sheetFormatPr defaultRowHeight="15" x14ac:dyDescent="0.25"/>
  <cols>
    <col min="2" max="2" width="14.28515625" customWidth="1"/>
  </cols>
  <sheetData>
    <row r="1" spans="1:5" x14ac:dyDescent="0.25">
      <c r="B1" t="s">
        <v>325</v>
      </c>
    </row>
    <row r="2" spans="1:5" x14ac:dyDescent="0.25">
      <c r="A2" t="s">
        <v>326</v>
      </c>
      <c r="B2">
        <v>37.402394586153044</v>
      </c>
    </row>
    <row r="3" spans="1:5" x14ac:dyDescent="0.25">
      <c r="A3" t="s">
        <v>327</v>
      </c>
      <c r="B3">
        <v>29.053373615307148</v>
      </c>
    </row>
    <row r="5" spans="1:5" ht="15.75" x14ac:dyDescent="0.25">
      <c r="A5" s="35"/>
      <c r="B5" s="35" t="s">
        <v>437</v>
      </c>
      <c r="C5" s="35"/>
      <c r="D5" s="35"/>
      <c r="E5" s="35"/>
    </row>
    <row r="6" spans="1:5" ht="15.75" x14ac:dyDescent="0.25">
      <c r="A6" s="35"/>
      <c r="B6" s="367" t="s">
        <v>313</v>
      </c>
      <c r="C6" s="367"/>
      <c r="D6" s="367" t="s">
        <v>248</v>
      </c>
      <c r="E6" s="367"/>
    </row>
    <row r="7" spans="1:5" ht="15.75" x14ac:dyDescent="0.25">
      <c r="A7" s="35" t="s">
        <v>314</v>
      </c>
      <c r="B7" s="368">
        <v>60.03125</v>
      </c>
      <c r="C7" s="368"/>
      <c r="D7" s="368">
        <v>62.0625</v>
      </c>
      <c r="E7" s="368"/>
    </row>
    <row r="8" spans="1:5" ht="15.75" x14ac:dyDescent="0.25">
      <c r="A8" s="35" t="s">
        <v>315</v>
      </c>
      <c r="B8" s="368">
        <v>86.34375</v>
      </c>
      <c r="C8" s="368"/>
      <c r="D8" s="368">
        <v>80.09375</v>
      </c>
      <c r="E8" s="368"/>
    </row>
  </sheetData>
  <mergeCells count="6">
    <mergeCell ref="B6:C6"/>
    <mergeCell ref="D6:E6"/>
    <mergeCell ref="B7:C7"/>
    <mergeCell ref="D7:E7"/>
    <mergeCell ref="B8:C8"/>
    <mergeCell ref="D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9"/>
  <sheetViews>
    <sheetView topLeftCell="A8" zoomScale="60" zoomScaleNormal="60" workbookViewId="0">
      <selection activeCell="AI34" sqref="AI34:AJ34"/>
    </sheetView>
  </sheetViews>
  <sheetFormatPr defaultRowHeight="15" x14ac:dyDescent="0.25"/>
  <cols>
    <col min="2" max="2" width="8.85546875" customWidth="1"/>
    <col min="3" max="3" width="5.140625" customWidth="1"/>
    <col min="4" max="4" width="4.7109375" customWidth="1"/>
    <col min="5" max="7" width="4.28515625" customWidth="1"/>
    <col min="8" max="9" width="6.7109375" customWidth="1"/>
    <col min="10" max="10" width="5.7109375" customWidth="1"/>
    <col min="11" max="12" width="4.28515625" customWidth="1"/>
    <col min="13" max="14" width="6.28515625" customWidth="1"/>
    <col min="15" max="17" width="4.7109375" customWidth="1"/>
    <col min="18" max="19" width="5.5703125" customWidth="1"/>
    <col min="20" max="21" width="5.140625" customWidth="1"/>
    <col min="22" max="23" width="5.5703125" customWidth="1"/>
    <col min="32" max="32" width="4.85546875" customWidth="1"/>
    <col min="33" max="33" width="7" customWidth="1"/>
    <col min="34" max="36" width="4.85546875" customWidth="1"/>
    <col min="37" max="38" width="6.7109375" customWidth="1"/>
    <col min="39" max="41" width="4.7109375" customWidth="1"/>
    <col min="42" max="43" width="6" customWidth="1"/>
    <col min="44" max="46" width="4.85546875" customWidth="1"/>
    <col min="47" max="48" width="6.28515625" customWidth="1"/>
    <col min="49" max="50" width="4.28515625" customWidth="1"/>
    <col min="51" max="52" width="5.7109375" customWidth="1"/>
  </cols>
  <sheetData>
    <row r="1" spans="1:56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75" x14ac:dyDescent="0.25">
      <c r="A3" s="6"/>
      <c r="B3" s="6"/>
      <c r="C3" s="257" t="s">
        <v>320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9"/>
      <c r="X3" s="7"/>
      <c r="Y3" s="7"/>
      <c r="Z3" s="7"/>
      <c r="AA3" s="7"/>
      <c r="AB3" s="6"/>
      <c r="AC3" s="6"/>
      <c r="AD3" s="7"/>
      <c r="AE3" s="7"/>
      <c r="AF3" s="257" t="s">
        <v>319</v>
      </c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9"/>
      <c r="BA3" s="7"/>
      <c r="BB3" s="7"/>
      <c r="BC3" s="6"/>
      <c r="BD3" s="6"/>
    </row>
    <row r="4" spans="1:56" ht="15.75" x14ac:dyDescent="0.25">
      <c r="A4" s="6"/>
      <c r="B4" s="6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7"/>
      <c r="Y4" s="7"/>
      <c r="Z4" s="7"/>
      <c r="AA4" s="7"/>
      <c r="AB4" s="6"/>
      <c r="AC4" s="6"/>
      <c r="AD4" s="7"/>
      <c r="AE4" s="7"/>
      <c r="AF4" s="8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10"/>
      <c r="BA4" s="7"/>
      <c r="BB4" s="7"/>
      <c r="BC4" s="6"/>
      <c r="BD4" s="6"/>
    </row>
    <row r="5" spans="1:56" ht="15.75" x14ac:dyDescent="0.25">
      <c r="A5" s="6"/>
      <c r="B5" s="6"/>
      <c r="C5" s="11" t="s">
        <v>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7"/>
      <c r="Y5" s="7"/>
      <c r="Z5" s="7"/>
      <c r="AA5" s="7"/>
      <c r="AB5" s="6"/>
      <c r="AC5" s="6"/>
      <c r="AD5" s="7"/>
      <c r="AE5" s="7"/>
      <c r="AF5" s="11" t="s">
        <v>67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3"/>
      <c r="BA5" s="7"/>
      <c r="BB5" s="7"/>
      <c r="BC5" s="6"/>
      <c r="BD5" s="6"/>
    </row>
    <row r="6" spans="1:56" ht="15.75" x14ac:dyDescent="0.25">
      <c r="A6" s="6"/>
      <c r="B6" s="6"/>
      <c r="C6" s="14" t="s">
        <v>64</v>
      </c>
      <c r="D6" s="12" t="s">
        <v>68</v>
      </c>
      <c r="E6" s="12" t="s">
        <v>87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7"/>
      <c r="Y6" s="7"/>
      <c r="Z6" s="7"/>
      <c r="AA6" s="7"/>
      <c r="AB6" s="6"/>
      <c r="AC6" s="6"/>
      <c r="AD6" s="7"/>
      <c r="AE6" s="7"/>
      <c r="AF6" s="14" t="s">
        <v>64</v>
      </c>
      <c r="AG6" s="12" t="s">
        <v>68</v>
      </c>
      <c r="AH6" s="12" t="s">
        <v>87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3"/>
      <c r="BA6" s="7"/>
      <c r="BB6" s="7"/>
      <c r="BC6" s="6"/>
      <c r="BD6" s="6"/>
    </row>
    <row r="7" spans="1:56" ht="15.75" x14ac:dyDescent="0.25">
      <c r="A7" s="6"/>
      <c r="B7" s="6"/>
      <c r="C7" s="14" t="s">
        <v>70</v>
      </c>
      <c r="D7" s="12" t="s">
        <v>68</v>
      </c>
      <c r="E7" s="12" t="s">
        <v>88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7"/>
      <c r="Y7" s="7"/>
      <c r="Z7" s="7"/>
      <c r="AA7" s="7"/>
      <c r="AB7" s="6"/>
      <c r="AC7" s="6"/>
      <c r="AD7" s="7"/>
      <c r="AE7" s="7"/>
      <c r="AF7" s="14" t="s">
        <v>70</v>
      </c>
      <c r="AG7" s="12" t="s">
        <v>68</v>
      </c>
      <c r="AH7" s="12" t="s">
        <v>88</v>
      </c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3"/>
      <c r="BA7" s="7"/>
      <c r="BB7" s="7"/>
      <c r="BC7" s="6"/>
      <c r="BD7" s="6"/>
    </row>
    <row r="8" spans="1:56" ht="15.75" x14ac:dyDescent="0.25">
      <c r="A8" s="6"/>
      <c r="B8" s="6"/>
      <c r="C8" s="14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  <c r="X8" s="7"/>
      <c r="Y8" s="7"/>
      <c r="Z8" s="7"/>
      <c r="AA8" s="7"/>
      <c r="AB8" s="6"/>
      <c r="AC8" s="6"/>
      <c r="AD8" s="7"/>
      <c r="AE8" s="7"/>
      <c r="AF8" s="14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3"/>
      <c r="BA8" s="7"/>
      <c r="BB8" s="7"/>
      <c r="BC8" s="6"/>
      <c r="BD8" s="6"/>
    </row>
    <row r="9" spans="1:56" ht="15.75" x14ac:dyDescent="0.25">
      <c r="A9" s="6"/>
      <c r="B9" s="6"/>
      <c r="C9" s="11" t="s">
        <v>89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  <c r="X9" s="7"/>
      <c r="Y9" s="7"/>
      <c r="Z9" s="7"/>
      <c r="AA9" s="7"/>
      <c r="AB9" s="6"/>
      <c r="AC9" s="6"/>
      <c r="AD9" s="7"/>
      <c r="AE9" s="7"/>
      <c r="AF9" s="11" t="s">
        <v>89</v>
      </c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3"/>
      <c r="BA9" s="7"/>
      <c r="BB9" s="7"/>
      <c r="BC9" s="6"/>
      <c r="BD9" s="6"/>
    </row>
    <row r="10" spans="1:56" ht="15.75" x14ac:dyDescent="0.25">
      <c r="A10" s="6"/>
      <c r="B10" s="6"/>
      <c r="C10" s="14" t="s">
        <v>90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7"/>
      <c r="Y10" s="7"/>
      <c r="Z10" s="7"/>
      <c r="AA10" s="7"/>
      <c r="AB10" s="6"/>
      <c r="AC10" s="6"/>
      <c r="AD10" s="7"/>
      <c r="AE10" s="7"/>
      <c r="AF10" s="14" t="s">
        <v>90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3"/>
      <c r="BA10" s="7"/>
      <c r="BB10" s="7"/>
      <c r="BC10" s="6"/>
      <c r="BD10" s="6"/>
    </row>
    <row r="11" spans="1:56" ht="15.75" x14ac:dyDescent="0.25">
      <c r="A11" s="6"/>
      <c r="B11" s="6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  <c r="X11" s="7"/>
      <c r="Y11" s="7"/>
      <c r="Z11" s="7"/>
      <c r="AA11" s="7"/>
      <c r="AB11" s="6"/>
      <c r="AC11" s="6"/>
      <c r="AD11" s="7"/>
      <c r="AE11" s="7"/>
      <c r="AF11" s="14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3"/>
      <c r="BA11" s="7"/>
      <c r="BB11" s="7"/>
      <c r="BC11" s="6"/>
      <c r="BD11" s="6"/>
    </row>
    <row r="12" spans="1:56" ht="15.75" x14ac:dyDescent="0.25">
      <c r="A12" s="6"/>
      <c r="B12" s="6"/>
      <c r="C12" s="1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  <c r="X12" s="7"/>
      <c r="Y12" s="7"/>
      <c r="Z12" s="7"/>
      <c r="AA12" s="7"/>
      <c r="AB12" s="6"/>
      <c r="AC12" s="6"/>
      <c r="AD12" s="7"/>
      <c r="AE12" s="7"/>
      <c r="AF12" s="14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3"/>
      <c r="BA12" s="7"/>
      <c r="BB12" s="7"/>
      <c r="BC12" s="6"/>
      <c r="BD12" s="6"/>
    </row>
    <row r="13" spans="1:56" ht="15.75" x14ac:dyDescent="0.25">
      <c r="A13" s="6"/>
      <c r="B13" s="6"/>
      <c r="C13" s="1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7"/>
      <c r="Y13" s="7"/>
      <c r="Z13" s="7"/>
      <c r="AA13" s="7"/>
      <c r="AB13" s="6"/>
      <c r="AC13" s="6"/>
      <c r="AD13" s="7"/>
      <c r="AE13" s="7"/>
      <c r="AF13" s="14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3"/>
      <c r="BA13" s="7"/>
      <c r="BB13" s="7"/>
      <c r="BC13" s="6"/>
      <c r="BD13" s="6"/>
    </row>
    <row r="14" spans="1:56" ht="15.75" x14ac:dyDescent="0.25">
      <c r="A14" s="6"/>
      <c r="B14" s="6"/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7"/>
      <c r="Y14" s="7"/>
      <c r="Z14" s="7"/>
      <c r="AA14" s="7"/>
      <c r="AB14" s="6"/>
      <c r="AC14" s="6"/>
      <c r="AD14" s="7"/>
      <c r="AE14" s="7"/>
      <c r="AF14" s="14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3"/>
      <c r="BA14" s="7"/>
      <c r="BB14" s="7"/>
      <c r="BC14" s="6"/>
      <c r="BD14" s="6"/>
    </row>
    <row r="15" spans="1:56" ht="15.75" x14ac:dyDescent="0.25">
      <c r="A15" s="6"/>
      <c r="B15" s="6"/>
      <c r="C15" s="11" t="s">
        <v>91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7"/>
      <c r="Y15" s="7"/>
      <c r="Z15" s="7"/>
      <c r="AA15" s="7"/>
      <c r="AB15" s="6"/>
      <c r="AC15" s="6"/>
      <c r="AD15" s="7"/>
      <c r="AE15" s="7"/>
      <c r="AF15" s="11" t="s">
        <v>91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3"/>
      <c r="BA15" s="7"/>
      <c r="BB15" s="7"/>
      <c r="BC15" s="6"/>
      <c r="BD15" s="6"/>
    </row>
    <row r="16" spans="1:56" ht="20.25" x14ac:dyDescent="0.35">
      <c r="A16" s="6"/>
      <c r="B16" s="6"/>
      <c r="C16" s="14" t="s">
        <v>92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7"/>
      <c r="Y16" s="7"/>
      <c r="Z16" s="7"/>
      <c r="AA16" s="7"/>
      <c r="AB16" s="6"/>
      <c r="AC16" s="6"/>
      <c r="AD16" s="7"/>
      <c r="AE16" s="7"/>
      <c r="AF16" s="14" t="s">
        <v>92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3"/>
      <c r="BA16" s="7"/>
      <c r="BB16" s="7"/>
      <c r="BC16" s="6"/>
      <c r="BD16" s="6"/>
    </row>
    <row r="17" spans="1:56" ht="15.75" x14ac:dyDescent="0.25">
      <c r="A17" s="6"/>
      <c r="B17" s="6"/>
      <c r="C17" s="1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7"/>
      <c r="Y17" s="1" t="s">
        <v>425</v>
      </c>
      <c r="Z17" s="1" t="s">
        <v>426</v>
      </c>
      <c r="AA17" s="1"/>
      <c r="AB17" s="1"/>
      <c r="AC17" s="6"/>
      <c r="AD17" s="7"/>
      <c r="AE17" s="7"/>
      <c r="AF17" s="14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3"/>
      <c r="BA17" s="7"/>
      <c r="BB17" s="7"/>
      <c r="BC17" s="6"/>
      <c r="BD17" s="6"/>
    </row>
    <row r="18" spans="1:56" ht="15.75" x14ac:dyDescent="0.25">
      <c r="A18" s="6"/>
      <c r="B18" s="6"/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7"/>
      <c r="Y18" s="1"/>
      <c r="Z18" s="1" t="s">
        <v>427</v>
      </c>
      <c r="AA18" s="1"/>
      <c r="AB18" s="1"/>
      <c r="AC18" s="6"/>
      <c r="AD18" s="7"/>
      <c r="AE18" s="7"/>
      <c r="AF18" s="14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3"/>
      <c r="BA18" s="7"/>
      <c r="BB18" s="7"/>
      <c r="BC18" s="6"/>
      <c r="BD18" s="6"/>
    </row>
    <row r="19" spans="1:56" ht="15.75" x14ac:dyDescent="0.25">
      <c r="A19" s="6"/>
      <c r="B19" s="6"/>
      <c r="C19" s="14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7"/>
      <c r="Y19" s="1"/>
      <c r="Z19" s="1">
        <f>SUM(1+3.3*LOG(32))</f>
        <v>5.9669949284556898</v>
      </c>
      <c r="AA19" s="1"/>
      <c r="AB19" s="1"/>
      <c r="AC19" s="6"/>
      <c r="AD19" s="7"/>
      <c r="AE19" s="7"/>
      <c r="AF19" s="14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3"/>
      <c r="BA19" s="7"/>
      <c r="BB19" s="7"/>
      <c r="BC19" s="6"/>
      <c r="BD19" s="6"/>
    </row>
    <row r="20" spans="1:56" ht="16.5" x14ac:dyDescent="0.3">
      <c r="A20" s="6"/>
      <c r="B20" s="6"/>
      <c r="C20" s="14"/>
      <c r="D20" s="12"/>
      <c r="E20" s="12"/>
      <c r="F20" s="12"/>
      <c r="G20" s="12"/>
      <c r="H20" s="12"/>
      <c r="I20" s="12"/>
      <c r="J20" s="12"/>
      <c r="K20" s="12"/>
      <c r="L20" s="260" t="s">
        <v>230</v>
      </c>
      <c r="M20" s="261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7"/>
      <c r="Y20" s="1" t="s">
        <v>428</v>
      </c>
      <c r="Z20" s="1"/>
      <c r="AA20" s="1"/>
      <c r="AB20" s="1"/>
      <c r="AC20" s="6"/>
      <c r="AD20" s="7"/>
      <c r="AE20" s="7"/>
      <c r="AF20" s="14"/>
      <c r="AG20" s="12"/>
      <c r="AH20" s="12"/>
      <c r="AI20" s="12"/>
      <c r="AJ20" s="12"/>
      <c r="AK20" s="12"/>
      <c r="AL20" s="12"/>
      <c r="AM20" s="12"/>
      <c r="AN20" s="12"/>
      <c r="AO20" s="260" t="s">
        <v>93</v>
      </c>
      <c r="AP20" s="261"/>
      <c r="AQ20" s="12"/>
      <c r="AR20" s="12"/>
      <c r="AS20" s="12"/>
      <c r="AT20" s="12"/>
      <c r="AU20" s="12"/>
      <c r="AV20" s="12"/>
      <c r="AW20" s="12"/>
      <c r="AX20" s="12"/>
      <c r="AY20" s="12"/>
      <c r="AZ20" s="13"/>
      <c r="BA20" s="7"/>
      <c r="BB20" s="7"/>
      <c r="BC20" s="6"/>
      <c r="BD20" s="6"/>
    </row>
    <row r="21" spans="1:56" ht="15.75" x14ac:dyDescent="0.25">
      <c r="A21" s="6"/>
      <c r="B21" s="6"/>
      <c r="C21" s="11" t="s">
        <v>94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3"/>
      <c r="X21" s="7"/>
      <c r="Y21" s="7"/>
      <c r="Z21" s="7"/>
      <c r="AA21" s="7"/>
      <c r="AB21" s="6"/>
      <c r="AC21" s="6"/>
      <c r="AD21" s="7"/>
      <c r="AE21" s="7"/>
      <c r="AF21" s="11" t="s">
        <v>94</v>
      </c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3"/>
      <c r="BA21" s="7"/>
      <c r="BB21" s="7"/>
      <c r="BC21" s="6"/>
      <c r="BD21" s="6"/>
    </row>
    <row r="22" spans="1:56" ht="15.75" x14ac:dyDescent="0.25">
      <c r="A22" s="6"/>
      <c r="B22" s="6"/>
      <c r="C22" s="14" t="s">
        <v>95</v>
      </c>
      <c r="D22" s="12"/>
      <c r="E22" s="12"/>
      <c r="F22" s="12"/>
      <c r="G22" s="12"/>
      <c r="H22" s="15" t="s">
        <v>1</v>
      </c>
      <c r="I22" s="15"/>
      <c r="J22" s="256">
        <f>MAX(B45:B76)</f>
        <v>77</v>
      </c>
      <c r="K22" s="256"/>
      <c r="L22" s="256"/>
      <c r="M22" s="12" t="s">
        <v>96</v>
      </c>
      <c r="N22" s="12"/>
      <c r="O22" s="12"/>
      <c r="P22" s="12"/>
      <c r="Q22" s="12"/>
      <c r="R22" s="15" t="s">
        <v>1</v>
      </c>
      <c r="S22" s="15"/>
      <c r="T22" s="242">
        <f>+J24/J25</f>
        <v>6.166666666666667</v>
      </c>
      <c r="U22" s="242"/>
      <c r="V22" s="16"/>
      <c r="W22" s="13"/>
      <c r="X22" s="7"/>
      <c r="Y22" s="7"/>
      <c r="Z22" s="7"/>
      <c r="AA22" s="7"/>
      <c r="AB22" s="6"/>
      <c r="AC22" s="6"/>
      <c r="AD22" s="7"/>
      <c r="AE22" s="7"/>
      <c r="AF22" s="14" t="s">
        <v>95</v>
      </c>
      <c r="AG22" s="12"/>
      <c r="AH22" s="12"/>
      <c r="AI22" s="12"/>
      <c r="AJ22" s="12"/>
      <c r="AK22" s="15" t="s">
        <v>1</v>
      </c>
      <c r="AL22" s="15"/>
      <c r="AM22" s="256">
        <f>MAX(AG45:AG76)</f>
        <v>100</v>
      </c>
      <c r="AN22" s="256"/>
      <c r="AO22" s="256"/>
      <c r="AP22" s="12" t="s">
        <v>96</v>
      </c>
      <c r="AQ22" s="12"/>
      <c r="AR22" s="12"/>
      <c r="AS22" s="12"/>
      <c r="AT22" s="12"/>
      <c r="AU22" s="15" t="s">
        <v>1</v>
      </c>
      <c r="AV22" s="15"/>
      <c r="AW22" s="242">
        <f>+AM24/AM25</f>
        <v>5</v>
      </c>
      <c r="AX22" s="242"/>
      <c r="AY22" s="16"/>
      <c r="AZ22" s="13"/>
      <c r="BA22" s="7"/>
      <c r="BB22" s="7"/>
      <c r="BC22" s="6"/>
      <c r="BD22" s="6"/>
    </row>
    <row r="23" spans="1:56" ht="15.75" x14ac:dyDescent="0.25">
      <c r="A23" s="6"/>
      <c r="B23" s="6"/>
      <c r="C23" s="14" t="s">
        <v>97</v>
      </c>
      <c r="D23" s="12"/>
      <c r="E23" s="12"/>
      <c r="F23" s="12"/>
      <c r="G23" s="12"/>
      <c r="H23" s="15" t="s">
        <v>1</v>
      </c>
      <c r="I23" s="15"/>
      <c r="J23" s="256">
        <f>MIN(B45:B76)</f>
        <v>40</v>
      </c>
      <c r="K23" s="256"/>
      <c r="L23" s="256"/>
      <c r="M23" s="12" t="s">
        <v>98</v>
      </c>
      <c r="N23" s="12"/>
      <c r="O23" s="12"/>
      <c r="P23" s="12"/>
      <c r="Q23" s="12"/>
      <c r="R23" s="15" t="s">
        <v>1</v>
      </c>
      <c r="S23" s="15"/>
      <c r="T23" s="242">
        <f>AVERAGE(B45:B76)</f>
        <v>60.03125</v>
      </c>
      <c r="U23" s="242"/>
      <c r="V23" s="242"/>
      <c r="W23" s="13"/>
      <c r="X23" s="7"/>
      <c r="Y23" s="7"/>
      <c r="Z23" s="7"/>
      <c r="AA23" s="7"/>
      <c r="AB23" s="6"/>
      <c r="AC23" s="6"/>
      <c r="AD23" s="7"/>
      <c r="AE23" s="7"/>
      <c r="AF23" s="14" t="s">
        <v>97</v>
      </c>
      <c r="AG23" s="12"/>
      <c r="AH23" s="12"/>
      <c r="AI23" s="12"/>
      <c r="AJ23" s="12"/>
      <c r="AK23" s="15" t="s">
        <v>1</v>
      </c>
      <c r="AL23" s="15"/>
      <c r="AM23" s="256">
        <f>MIN(AG45:AG76)</f>
        <v>70</v>
      </c>
      <c r="AN23" s="256"/>
      <c r="AO23" s="256"/>
      <c r="AP23" s="12" t="s">
        <v>98</v>
      </c>
      <c r="AQ23" s="12"/>
      <c r="AR23" s="12"/>
      <c r="AS23" s="12"/>
      <c r="AT23" s="12"/>
      <c r="AU23" s="15" t="s">
        <v>1</v>
      </c>
      <c r="AV23" s="15"/>
      <c r="AW23" s="242">
        <f>AVERAGE(AG45:AG76)</f>
        <v>86.34375</v>
      </c>
      <c r="AX23" s="242"/>
      <c r="AY23" s="242"/>
      <c r="AZ23" s="13"/>
      <c r="BA23" s="7"/>
      <c r="BB23" s="7"/>
      <c r="BC23" s="6"/>
      <c r="BD23" s="6"/>
    </row>
    <row r="24" spans="1:56" ht="15.75" x14ac:dyDescent="0.25">
      <c r="A24" s="6"/>
      <c r="B24" s="6"/>
      <c r="C24" s="14" t="s">
        <v>2</v>
      </c>
      <c r="D24" s="12"/>
      <c r="E24" s="12"/>
      <c r="F24" s="12"/>
      <c r="G24" s="12"/>
      <c r="H24" s="15" t="s">
        <v>1</v>
      </c>
      <c r="I24" s="15"/>
      <c r="J24" s="256">
        <f>+J22-J23</f>
        <v>37</v>
      </c>
      <c r="K24" s="256"/>
      <c r="L24" s="256"/>
      <c r="M24" s="12" t="s">
        <v>99</v>
      </c>
      <c r="N24" s="12"/>
      <c r="O24" s="12"/>
      <c r="P24" s="12"/>
      <c r="Q24" s="12"/>
      <c r="R24" s="15" t="s">
        <v>1</v>
      </c>
      <c r="S24" s="15"/>
      <c r="T24" s="242">
        <f>SQRT(VAR(B45:B76))</f>
        <v>10.10743697769442</v>
      </c>
      <c r="U24" s="242"/>
      <c r="V24" s="242"/>
      <c r="W24" s="13"/>
      <c r="X24" s="7"/>
      <c r="Y24" s="7"/>
      <c r="Z24" s="7"/>
      <c r="AA24" s="7"/>
      <c r="AB24" s="6"/>
      <c r="AC24" s="6"/>
      <c r="AD24" s="7"/>
      <c r="AE24" s="7"/>
      <c r="AF24" s="14" t="s">
        <v>2</v>
      </c>
      <c r="AG24" s="12"/>
      <c r="AH24" s="12"/>
      <c r="AI24" s="12"/>
      <c r="AJ24" s="12"/>
      <c r="AK24" s="15" t="s">
        <v>1</v>
      </c>
      <c r="AL24" s="15"/>
      <c r="AM24" s="256">
        <f>+AM22-AM23</f>
        <v>30</v>
      </c>
      <c r="AN24" s="256"/>
      <c r="AO24" s="256"/>
      <c r="AP24" s="12" t="s">
        <v>99</v>
      </c>
      <c r="AQ24" s="12"/>
      <c r="AR24" s="12"/>
      <c r="AS24" s="12"/>
      <c r="AT24" s="12"/>
      <c r="AU24" s="15" t="s">
        <v>1</v>
      </c>
      <c r="AV24" s="15"/>
      <c r="AW24" s="242">
        <f>SQRT(VAR(AG45:AG76))</f>
        <v>9.5701463736404389</v>
      </c>
      <c r="AX24" s="242"/>
      <c r="AY24" s="242"/>
      <c r="AZ24" s="13"/>
      <c r="BA24" s="7"/>
      <c r="BB24" s="7"/>
      <c r="BC24" s="6"/>
      <c r="BD24" s="6"/>
    </row>
    <row r="25" spans="1:56" ht="15.75" x14ac:dyDescent="0.25">
      <c r="A25" s="6"/>
      <c r="B25" s="6"/>
      <c r="C25" s="14" t="s">
        <v>3</v>
      </c>
      <c r="D25" s="12"/>
      <c r="E25" s="12"/>
      <c r="F25" s="12"/>
      <c r="G25" s="12"/>
      <c r="H25" s="15" t="s">
        <v>1</v>
      </c>
      <c r="I25" s="15"/>
      <c r="J25" s="242">
        <v>6</v>
      </c>
      <c r="K25" s="242"/>
      <c r="L25" s="242"/>
      <c r="M25" s="12" t="s">
        <v>4</v>
      </c>
      <c r="N25" s="12"/>
      <c r="O25" s="12"/>
      <c r="P25" s="12"/>
      <c r="Q25" s="12"/>
      <c r="R25" s="15" t="s">
        <v>1</v>
      </c>
      <c r="S25" s="15"/>
      <c r="T25" s="243">
        <v>32</v>
      </c>
      <c r="U25" s="243"/>
      <c r="V25" s="243"/>
      <c r="W25" s="13"/>
      <c r="X25" s="7"/>
      <c r="Y25" s="7"/>
      <c r="Z25" s="7"/>
      <c r="AA25" s="7"/>
      <c r="AB25" s="6"/>
      <c r="AC25" s="6"/>
      <c r="AD25" s="7"/>
      <c r="AE25" s="7"/>
      <c r="AF25" s="14" t="s">
        <v>3</v>
      </c>
      <c r="AG25" s="12"/>
      <c r="AH25" s="12"/>
      <c r="AI25" s="12"/>
      <c r="AJ25" s="12"/>
      <c r="AK25" s="15" t="s">
        <v>1</v>
      </c>
      <c r="AL25" s="15"/>
      <c r="AM25" s="242">
        <v>6</v>
      </c>
      <c r="AN25" s="242"/>
      <c r="AO25" s="242"/>
      <c r="AP25" s="12" t="s">
        <v>4</v>
      </c>
      <c r="AQ25" s="12"/>
      <c r="AR25" s="12"/>
      <c r="AS25" s="12"/>
      <c r="AT25" s="12"/>
      <c r="AU25" s="15" t="s">
        <v>1</v>
      </c>
      <c r="AV25" s="15"/>
      <c r="AW25" s="243">
        <v>32</v>
      </c>
      <c r="AX25" s="243"/>
      <c r="AY25" s="243"/>
      <c r="AZ25" s="13"/>
      <c r="BA25" s="7"/>
      <c r="BB25" s="7"/>
      <c r="BC25" s="6"/>
      <c r="BD25" s="6"/>
    </row>
    <row r="26" spans="1:56" ht="16.5" thickBot="1" x14ac:dyDescent="0.3">
      <c r="A26" s="6"/>
      <c r="B26" s="6"/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7"/>
      <c r="Y26" s="17"/>
      <c r="Z26" s="7"/>
      <c r="AA26" s="7"/>
      <c r="AB26" s="6"/>
      <c r="AC26" s="6"/>
      <c r="AD26" s="7"/>
      <c r="AE26" s="7"/>
      <c r="AF26" s="14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3"/>
      <c r="BA26" s="7"/>
      <c r="BB26" s="17"/>
      <c r="BC26" s="6"/>
      <c r="BD26" s="6"/>
    </row>
    <row r="27" spans="1:56" ht="15.75" x14ac:dyDescent="0.25">
      <c r="A27" s="6"/>
      <c r="B27" s="6"/>
      <c r="C27" s="244" t="s">
        <v>100</v>
      </c>
      <c r="D27" s="245"/>
      <c r="E27" s="245"/>
      <c r="F27" s="245"/>
      <c r="G27" s="246"/>
      <c r="H27" s="244" t="s">
        <v>101</v>
      </c>
      <c r="I27" s="246"/>
      <c r="J27" s="244" t="s">
        <v>102</v>
      </c>
      <c r="K27" s="245"/>
      <c r="L27" s="246"/>
      <c r="M27" s="244" t="s">
        <v>5</v>
      </c>
      <c r="N27" s="246"/>
      <c r="O27" s="244" t="s">
        <v>103</v>
      </c>
      <c r="P27" s="245"/>
      <c r="Q27" s="246"/>
      <c r="R27" s="244" t="s">
        <v>6</v>
      </c>
      <c r="S27" s="246"/>
      <c r="T27" s="244" t="s">
        <v>7</v>
      </c>
      <c r="U27" s="246"/>
      <c r="V27" s="252" t="s">
        <v>8</v>
      </c>
      <c r="W27" s="253"/>
      <c r="X27" s="7"/>
      <c r="Y27" s="17"/>
      <c r="Z27" s="7"/>
      <c r="AA27" s="7"/>
      <c r="AB27" s="6"/>
      <c r="AC27" s="6"/>
      <c r="AD27" s="7"/>
      <c r="AE27" s="7"/>
      <c r="AF27" s="244" t="s">
        <v>100</v>
      </c>
      <c r="AG27" s="245"/>
      <c r="AH27" s="245"/>
      <c r="AI27" s="245"/>
      <c r="AJ27" s="246"/>
      <c r="AK27" s="244" t="s">
        <v>101</v>
      </c>
      <c r="AL27" s="246"/>
      <c r="AM27" s="244" t="s">
        <v>102</v>
      </c>
      <c r="AN27" s="245"/>
      <c r="AO27" s="246"/>
      <c r="AP27" s="244" t="s">
        <v>5</v>
      </c>
      <c r="AQ27" s="246"/>
      <c r="AR27" s="244" t="s">
        <v>103</v>
      </c>
      <c r="AS27" s="245"/>
      <c r="AT27" s="246"/>
      <c r="AU27" s="244" t="s">
        <v>6</v>
      </c>
      <c r="AV27" s="246"/>
      <c r="AW27" s="244" t="s">
        <v>7</v>
      </c>
      <c r="AX27" s="246"/>
      <c r="AY27" s="252" t="s">
        <v>8</v>
      </c>
      <c r="AZ27" s="253"/>
      <c r="BA27" s="7"/>
      <c r="BB27" s="17"/>
      <c r="BC27" s="6"/>
      <c r="BD27" s="6"/>
    </row>
    <row r="28" spans="1:56" ht="16.5" thickBot="1" x14ac:dyDescent="0.3">
      <c r="A28" s="6"/>
      <c r="B28" s="6"/>
      <c r="C28" s="247"/>
      <c r="D28" s="248"/>
      <c r="E28" s="248"/>
      <c r="F28" s="248"/>
      <c r="G28" s="249"/>
      <c r="H28" s="247"/>
      <c r="I28" s="249"/>
      <c r="J28" s="247"/>
      <c r="K28" s="248"/>
      <c r="L28" s="249"/>
      <c r="M28" s="247"/>
      <c r="N28" s="249"/>
      <c r="O28" s="247"/>
      <c r="P28" s="248"/>
      <c r="Q28" s="249"/>
      <c r="R28" s="250"/>
      <c r="S28" s="251"/>
      <c r="T28" s="247"/>
      <c r="U28" s="249"/>
      <c r="V28" s="254" t="s">
        <v>6</v>
      </c>
      <c r="W28" s="255"/>
      <c r="X28" s="7"/>
      <c r="Y28" s="17"/>
      <c r="Z28" s="7"/>
      <c r="AA28" s="7"/>
      <c r="AB28" s="6"/>
      <c r="AC28" s="6"/>
      <c r="AD28" s="7"/>
      <c r="AE28" s="7"/>
      <c r="AF28" s="247"/>
      <c r="AG28" s="248"/>
      <c r="AH28" s="248"/>
      <c r="AI28" s="248"/>
      <c r="AJ28" s="249"/>
      <c r="AK28" s="247"/>
      <c r="AL28" s="249"/>
      <c r="AM28" s="247"/>
      <c r="AN28" s="248"/>
      <c r="AO28" s="249"/>
      <c r="AP28" s="247"/>
      <c r="AQ28" s="249"/>
      <c r="AR28" s="247"/>
      <c r="AS28" s="248"/>
      <c r="AT28" s="249"/>
      <c r="AU28" s="247"/>
      <c r="AV28" s="249"/>
      <c r="AW28" s="247"/>
      <c r="AX28" s="249"/>
      <c r="AY28" s="254" t="s">
        <v>6</v>
      </c>
      <c r="AZ28" s="255"/>
      <c r="BA28" s="7"/>
      <c r="BB28" s="17"/>
      <c r="BC28" s="6"/>
      <c r="BD28" s="6"/>
    </row>
    <row r="29" spans="1:56" ht="15.75" x14ac:dyDescent="0.25">
      <c r="A29" s="6"/>
      <c r="B29" s="6"/>
      <c r="C29" s="231">
        <f>J23</f>
        <v>40</v>
      </c>
      <c r="D29" s="232"/>
      <c r="E29" s="72" t="s">
        <v>104</v>
      </c>
      <c r="F29" s="232">
        <f t="shared" ref="F29:F34" si="0">C29+6</f>
        <v>46</v>
      </c>
      <c r="G29" s="233"/>
      <c r="H29" s="231">
        <f>+C29-0.5</f>
        <v>39.5</v>
      </c>
      <c r="I29" s="233"/>
      <c r="J29" s="231">
        <f>+(H29-T23)/T24</f>
        <v>-2.0313013126185555</v>
      </c>
      <c r="K29" s="232"/>
      <c r="L29" s="233"/>
      <c r="M29" s="234">
        <f>NORMSDIST(Y29)-0.5</f>
        <v>0.47888778084298567</v>
      </c>
      <c r="N29" s="235"/>
      <c r="O29" s="234">
        <f>IF(AND(J29&lt;0,J30&gt;0),(ABS(M29+M30)),(ABS(M29-M30)))</f>
        <v>6.9215126323429743E-2</v>
      </c>
      <c r="P29" s="236"/>
      <c r="Q29" s="236"/>
      <c r="R29" s="237">
        <f>+O29*$T$25</f>
        <v>2.2148840423497518</v>
      </c>
      <c r="S29" s="238"/>
      <c r="T29" s="239">
        <f>SUM(C77)</f>
        <v>2</v>
      </c>
      <c r="U29" s="240"/>
      <c r="V29" s="241">
        <f>+((T29-R29)^2)/R29</f>
        <v>2.0847660994289835E-2</v>
      </c>
      <c r="W29" s="238"/>
      <c r="X29" s="7"/>
      <c r="Y29" s="17">
        <f>ABS(J29)</f>
        <v>2.0313013126185555</v>
      </c>
      <c r="Z29" s="7"/>
      <c r="AA29" s="7"/>
      <c r="AB29" s="6"/>
      <c r="AC29" s="6"/>
      <c r="AD29" s="7"/>
      <c r="AE29" s="7"/>
      <c r="AF29" s="231">
        <f>AM23</f>
        <v>70</v>
      </c>
      <c r="AG29" s="232"/>
      <c r="AH29" s="72" t="s">
        <v>104</v>
      </c>
      <c r="AI29" s="232">
        <f t="shared" ref="AI29:AI34" si="1">AF29+5</f>
        <v>75</v>
      </c>
      <c r="AJ29" s="233"/>
      <c r="AK29" s="231">
        <f t="shared" ref="AK29:AK34" si="2">+AF29-0.5</f>
        <v>69.5</v>
      </c>
      <c r="AL29" s="233"/>
      <c r="AM29" s="231">
        <f>+(AK29-AW23)/AW24</f>
        <v>-1.7600305515068853</v>
      </c>
      <c r="AN29" s="232"/>
      <c r="AO29" s="233"/>
      <c r="AP29" s="234">
        <f>NORMSDIST(BB29)-0.5</f>
        <v>0.46079868668847024</v>
      </c>
      <c r="AQ29" s="235"/>
      <c r="AR29" s="234">
        <f>IF(AND(AM29&lt;0,AM30&gt;0),(ABS(AP29+AP30)),(ABS(AP29-AP30)))</f>
        <v>8.9388828873887327E-2</v>
      </c>
      <c r="AS29" s="236"/>
      <c r="AT29" s="236"/>
      <c r="AU29" s="237">
        <f>+AR29*$AW$25</f>
        <v>2.8604425239643945</v>
      </c>
      <c r="AV29" s="238"/>
      <c r="AW29" s="239">
        <f>SUM(AH77)</f>
        <v>5</v>
      </c>
      <c r="AX29" s="240"/>
      <c r="AY29" s="241">
        <f>+((AW29-AU29)^2)/AU29</f>
        <v>1.6003489512229165</v>
      </c>
      <c r="AZ29" s="238"/>
      <c r="BA29" s="7"/>
      <c r="BB29" s="17">
        <f>ABS(AM29)</f>
        <v>1.7600305515068853</v>
      </c>
      <c r="BC29" s="6"/>
      <c r="BD29" s="6"/>
    </row>
    <row r="30" spans="1:56" ht="15.75" x14ac:dyDescent="0.25">
      <c r="A30" s="6"/>
      <c r="B30" s="6"/>
      <c r="C30" s="221">
        <f>+F29+1</f>
        <v>47</v>
      </c>
      <c r="D30" s="207"/>
      <c r="E30" s="72" t="s">
        <v>104</v>
      </c>
      <c r="F30" s="207">
        <f t="shared" si="0"/>
        <v>53</v>
      </c>
      <c r="G30" s="222"/>
      <c r="H30" s="221">
        <f t="shared" ref="H30:H34" si="3">+C30-0.5</f>
        <v>46.5</v>
      </c>
      <c r="I30" s="222"/>
      <c r="J30" s="221">
        <f>+(H30-T23)/T24</f>
        <v>-1.3387419609799613</v>
      </c>
      <c r="K30" s="207"/>
      <c r="L30" s="222"/>
      <c r="M30" s="223">
        <f t="shared" ref="M30:M33" si="4">NORMSDIST(Y30)-0.5</f>
        <v>0.40967265451955592</v>
      </c>
      <c r="N30" s="224"/>
      <c r="O30" s="223">
        <f>IF(AND(J30&lt;0,J31&gt;0),(ABS(M30+M31)),(ABS(M30-M31)))</f>
        <v>0.16875320487442824</v>
      </c>
      <c r="P30" s="225"/>
      <c r="Q30" s="225"/>
      <c r="R30" s="226">
        <f>+O30*$T$25</f>
        <v>5.4001025559817037</v>
      </c>
      <c r="S30" s="227"/>
      <c r="T30" s="228">
        <f>SUM(D77)</f>
        <v>9</v>
      </c>
      <c r="U30" s="229"/>
      <c r="V30" s="230">
        <f t="shared" ref="V30:V34" si="5">+((T30-R30)^2)/R30</f>
        <v>2.3998176836650007</v>
      </c>
      <c r="W30" s="227"/>
      <c r="X30" s="7"/>
      <c r="Y30" s="17">
        <f t="shared" ref="Y30:Y35" si="6">ABS(J30)</f>
        <v>1.3387419609799613</v>
      </c>
      <c r="Z30" s="7"/>
      <c r="AA30" s="7"/>
      <c r="AB30" s="6"/>
      <c r="AC30" s="6"/>
      <c r="AD30" s="7"/>
      <c r="AE30" s="7"/>
      <c r="AF30" s="221">
        <f>+AI29+1</f>
        <v>76</v>
      </c>
      <c r="AG30" s="207"/>
      <c r="AH30" s="72" t="s">
        <v>104</v>
      </c>
      <c r="AI30" s="207">
        <f t="shared" si="1"/>
        <v>81</v>
      </c>
      <c r="AJ30" s="222"/>
      <c r="AK30" s="221">
        <f t="shared" si="2"/>
        <v>75.5</v>
      </c>
      <c r="AL30" s="222"/>
      <c r="AM30" s="221">
        <f>+(AK30-AW23)/AW24</f>
        <v>-1.1330808930851377</v>
      </c>
      <c r="AN30" s="207"/>
      <c r="AO30" s="222"/>
      <c r="AP30" s="223">
        <f t="shared" ref="AP30:AP33" si="7">NORMSDIST(BB30)-0.5</f>
        <v>0.37140985781458291</v>
      </c>
      <c r="AQ30" s="224"/>
      <c r="AR30" s="223">
        <f>IF(AND(AM30&lt;0,AM31&gt;0),(ABS(AP30+AP31)),(ABS(AP30-AP31)))</f>
        <v>0.17779212023336943</v>
      </c>
      <c r="AS30" s="225"/>
      <c r="AT30" s="225"/>
      <c r="AU30" s="226">
        <f t="shared" ref="AU30:AU34" si="8">+AR30*$AW$25</f>
        <v>5.6893478474678219</v>
      </c>
      <c r="AV30" s="227"/>
      <c r="AW30" s="228">
        <f>SUM(AI77)</f>
        <v>5</v>
      </c>
      <c r="AX30" s="229"/>
      <c r="AY30" s="230">
        <f t="shared" ref="AY30:AY34" si="9">+((AW30-AU30)^2)/AU30</f>
        <v>8.3524591490748534E-2</v>
      </c>
      <c r="AZ30" s="227"/>
      <c r="BA30" s="7"/>
      <c r="BB30" s="17">
        <f t="shared" ref="BB30:BB35" si="10">ABS(AM30)</f>
        <v>1.1330808930851377</v>
      </c>
      <c r="BC30" s="6"/>
      <c r="BD30" s="6"/>
    </row>
    <row r="31" spans="1:56" ht="15.75" x14ac:dyDescent="0.25">
      <c r="A31" s="6"/>
      <c r="B31" s="6"/>
      <c r="C31" s="221">
        <f>+F30+1</f>
        <v>54</v>
      </c>
      <c r="D31" s="207"/>
      <c r="E31" s="72" t="s">
        <v>104</v>
      </c>
      <c r="F31" s="207">
        <f t="shared" si="0"/>
        <v>60</v>
      </c>
      <c r="G31" s="222"/>
      <c r="H31" s="221">
        <f t="shared" si="3"/>
        <v>53.5</v>
      </c>
      <c r="I31" s="222"/>
      <c r="J31" s="221">
        <f>+(H31-T23)/T24</f>
        <v>-0.64618260934136695</v>
      </c>
      <c r="K31" s="207"/>
      <c r="L31" s="222"/>
      <c r="M31" s="223">
        <f t="shared" si="4"/>
        <v>0.24091944964512768</v>
      </c>
      <c r="N31" s="224"/>
      <c r="O31" s="223">
        <f>IF(AND(J31&lt;0,J32&gt;0),(ABS(M31+M32)),(ABS(M31-M32)))</f>
        <v>0.25941446288464065</v>
      </c>
      <c r="P31" s="225"/>
      <c r="Q31" s="225"/>
      <c r="R31" s="226">
        <f t="shared" ref="R31:R34" si="11">+O31*$T$25</f>
        <v>8.3012628123085008</v>
      </c>
      <c r="S31" s="227"/>
      <c r="T31" s="228">
        <f>SUM(E77)</f>
        <v>5</v>
      </c>
      <c r="U31" s="229"/>
      <c r="V31" s="230">
        <f t="shared" si="5"/>
        <v>1.3128528035242761</v>
      </c>
      <c r="W31" s="227"/>
      <c r="X31" s="7"/>
      <c r="Y31" s="17">
        <f t="shared" si="6"/>
        <v>0.64618260934136695</v>
      </c>
      <c r="Z31" s="7"/>
      <c r="AA31" s="7"/>
      <c r="AB31" s="6"/>
      <c r="AC31" s="6"/>
      <c r="AD31" s="7"/>
      <c r="AE31" s="7"/>
      <c r="AF31" s="221">
        <f>+AI30+1</f>
        <v>82</v>
      </c>
      <c r="AG31" s="207"/>
      <c r="AH31" s="72" t="s">
        <v>104</v>
      </c>
      <c r="AI31" s="207">
        <f t="shared" si="1"/>
        <v>87</v>
      </c>
      <c r="AJ31" s="222"/>
      <c r="AK31" s="221">
        <f t="shared" si="2"/>
        <v>81.5</v>
      </c>
      <c r="AL31" s="222"/>
      <c r="AM31" s="221">
        <f>+(AK31-AW23)/AW24</f>
        <v>-0.50613123466339005</v>
      </c>
      <c r="AN31" s="207"/>
      <c r="AO31" s="222"/>
      <c r="AP31" s="223">
        <f t="shared" si="7"/>
        <v>0.19361773758121348</v>
      </c>
      <c r="AQ31" s="224"/>
      <c r="AR31" s="223">
        <f>IF(AND(AM31&lt;0,AM32&gt;0),(ABS(AP31+AP32)),(ABS(AP31-AP32)))</f>
        <v>0.24170030910359397</v>
      </c>
      <c r="AS31" s="225"/>
      <c r="AT31" s="225"/>
      <c r="AU31" s="226">
        <f t="shared" si="8"/>
        <v>7.734409891315007</v>
      </c>
      <c r="AV31" s="227"/>
      <c r="AW31" s="228">
        <f>SUM(AJ77)</f>
        <v>8</v>
      </c>
      <c r="AX31" s="229"/>
      <c r="AY31" s="230">
        <f t="shared" si="9"/>
        <v>9.1200371873895441E-3</v>
      </c>
      <c r="AZ31" s="227"/>
      <c r="BA31" s="7"/>
      <c r="BB31" s="17">
        <f t="shared" si="10"/>
        <v>0.50613123466339005</v>
      </c>
      <c r="BC31" s="6"/>
      <c r="BD31" s="6"/>
    </row>
    <row r="32" spans="1:56" ht="15.75" x14ac:dyDescent="0.25">
      <c r="A32" s="6"/>
      <c r="B32" s="6"/>
      <c r="C32" s="221">
        <f>+F31+1</f>
        <v>61</v>
      </c>
      <c r="D32" s="207"/>
      <c r="E32" s="72" t="s">
        <v>104</v>
      </c>
      <c r="F32" s="207">
        <f t="shared" si="0"/>
        <v>67</v>
      </c>
      <c r="G32" s="222"/>
      <c r="H32" s="221">
        <f t="shared" si="3"/>
        <v>60.5</v>
      </c>
      <c r="I32" s="222"/>
      <c r="J32" s="221">
        <f>+(H32-T23)/T24</f>
        <v>4.6376742297227297E-2</v>
      </c>
      <c r="K32" s="207"/>
      <c r="L32" s="222"/>
      <c r="M32" s="223">
        <f t="shared" si="4"/>
        <v>1.849501323951297E-2</v>
      </c>
      <c r="N32" s="224"/>
      <c r="O32" s="223">
        <f>IF(AND(J32&lt;0,J33&gt;0),(ABS(M32+M33)),(ABS(M32-M33)))</f>
        <v>0.25153208486457235</v>
      </c>
      <c r="P32" s="225"/>
      <c r="Q32" s="225"/>
      <c r="R32" s="226">
        <f t="shared" si="11"/>
        <v>8.0490267156663151</v>
      </c>
      <c r="S32" s="227"/>
      <c r="T32" s="228">
        <f>SUM(F77)</f>
        <v>9</v>
      </c>
      <c r="U32" s="229"/>
      <c r="V32" s="230">
        <f t="shared" si="5"/>
        <v>0.11235522249618121</v>
      </c>
      <c r="W32" s="227"/>
      <c r="X32" s="7"/>
      <c r="Y32" s="17">
        <f t="shared" si="6"/>
        <v>4.6376742297227297E-2</v>
      </c>
      <c r="Z32" s="7"/>
      <c r="AA32" s="7"/>
      <c r="AB32" s="6"/>
      <c r="AC32" s="6"/>
      <c r="AD32" s="7"/>
      <c r="AE32" s="7"/>
      <c r="AF32" s="221">
        <f>+AI31+1</f>
        <v>88</v>
      </c>
      <c r="AG32" s="207"/>
      <c r="AH32" s="72" t="s">
        <v>104</v>
      </c>
      <c r="AI32" s="207">
        <f t="shared" si="1"/>
        <v>93</v>
      </c>
      <c r="AJ32" s="222"/>
      <c r="AK32" s="221">
        <f t="shared" si="2"/>
        <v>87.5</v>
      </c>
      <c r="AL32" s="222"/>
      <c r="AM32" s="221">
        <f>+(AK32-AW23)/AW24</f>
        <v>0.12081842375835762</v>
      </c>
      <c r="AN32" s="207"/>
      <c r="AO32" s="222"/>
      <c r="AP32" s="223">
        <f t="shared" si="7"/>
        <v>4.8082571522380491E-2</v>
      </c>
      <c r="AQ32" s="224"/>
      <c r="AR32" s="223">
        <f>IF(AND(AM32&lt;0,AM33&gt;0),(ABS(AP32+AP33)),(ABS(AP32-AP33)))</f>
        <v>0.22461739980568374</v>
      </c>
      <c r="AS32" s="225"/>
      <c r="AT32" s="225"/>
      <c r="AU32" s="226">
        <f t="shared" si="8"/>
        <v>7.1877567937818796</v>
      </c>
      <c r="AV32" s="227"/>
      <c r="AW32" s="228">
        <f>SUM(AK77)</f>
        <v>7</v>
      </c>
      <c r="AX32" s="229"/>
      <c r="AY32" s="230">
        <f t="shared" si="9"/>
        <v>4.904536230517462E-3</v>
      </c>
      <c r="AZ32" s="227"/>
      <c r="BA32" s="7"/>
      <c r="BB32" s="17">
        <f t="shared" si="10"/>
        <v>0.12081842375835762</v>
      </c>
      <c r="BC32" s="6"/>
      <c r="BD32" s="6"/>
    </row>
    <row r="33" spans="1:56" ht="15.75" x14ac:dyDescent="0.25">
      <c r="A33" s="6"/>
      <c r="B33" s="6"/>
      <c r="C33" s="221">
        <f>+F32+1</f>
        <v>68</v>
      </c>
      <c r="D33" s="207"/>
      <c r="E33" s="72" t="s">
        <v>104</v>
      </c>
      <c r="F33" s="207">
        <f t="shared" si="0"/>
        <v>74</v>
      </c>
      <c r="G33" s="222"/>
      <c r="H33" s="221">
        <f t="shared" si="3"/>
        <v>67.5</v>
      </c>
      <c r="I33" s="222"/>
      <c r="J33" s="221">
        <f>+(H33-T23)/T24</f>
        <v>0.7389360939358216</v>
      </c>
      <c r="K33" s="207"/>
      <c r="L33" s="222"/>
      <c r="M33" s="223">
        <f t="shared" si="4"/>
        <v>0.27002709810408532</v>
      </c>
      <c r="N33" s="224"/>
      <c r="O33" s="223">
        <f>IF(AND(J33&lt;0,J34&gt;0),(ABS(M33+M34)),(ABS(M33-M34)))</f>
        <v>0.15382876622466657</v>
      </c>
      <c r="P33" s="225"/>
      <c r="Q33" s="225"/>
      <c r="R33" s="226">
        <f t="shared" si="11"/>
        <v>4.9225205191893302</v>
      </c>
      <c r="S33" s="227"/>
      <c r="T33" s="228">
        <f>SUM(G77)</f>
        <v>5</v>
      </c>
      <c r="U33" s="229"/>
      <c r="V33" s="230">
        <f t="shared" si="5"/>
        <v>1.2195114115399503E-3</v>
      </c>
      <c r="W33" s="227"/>
      <c r="X33" s="7"/>
      <c r="Y33" s="17">
        <f t="shared" si="6"/>
        <v>0.7389360939358216</v>
      </c>
      <c r="Z33" s="7"/>
      <c r="AA33" s="7"/>
      <c r="AB33" s="6"/>
      <c r="AC33" s="6"/>
      <c r="AD33" s="7"/>
      <c r="AE33" s="7"/>
      <c r="AF33" s="221">
        <f>+AI32+1</f>
        <v>94</v>
      </c>
      <c r="AG33" s="207"/>
      <c r="AH33" s="72" t="s">
        <v>104</v>
      </c>
      <c r="AI33" s="207">
        <f t="shared" si="1"/>
        <v>99</v>
      </c>
      <c r="AJ33" s="222"/>
      <c r="AK33" s="221">
        <f t="shared" si="2"/>
        <v>93.5</v>
      </c>
      <c r="AL33" s="222"/>
      <c r="AM33" s="221">
        <f>+(AK33-AW23)/AW24</f>
        <v>0.74776808218010526</v>
      </c>
      <c r="AN33" s="207"/>
      <c r="AO33" s="222"/>
      <c r="AP33" s="223">
        <f t="shared" si="7"/>
        <v>0.27269997132806423</v>
      </c>
      <c r="AQ33" s="224"/>
      <c r="AR33" s="223">
        <f>IF(AND(AM33&lt;0,AM34&gt;0),(ABS(AP33+AP34)),(ABS(AP33-AP34)))</f>
        <v>0.14269054416078364</v>
      </c>
      <c r="AS33" s="225"/>
      <c r="AT33" s="225"/>
      <c r="AU33" s="226">
        <f t="shared" si="8"/>
        <v>4.5660974131450764</v>
      </c>
      <c r="AV33" s="227"/>
      <c r="AW33" s="228">
        <f>SUM(AL77)</f>
        <v>4</v>
      </c>
      <c r="AX33" s="229"/>
      <c r="AY33" s="230">
        <f t="shared" si="9"/>
        <v>7.0183846767477048E-2</v>
      </c>
      <c r="AZ33" s="227"/>
      <c r="BA33" s="7"/>
      <c r="BB33" s="17">
        <f t="shared" si="10"/>
        <v>0.74776808218010526</v>
      </c>
      <c r="BC33" s="6"/>
      <c r="BD33" s="6"/>
    </row>
    <row r="34" spans="1:56" ht="15.75" x14ac:dyDescent="0.25">
      <c r="A34" s="6"/>
      <c r="B34" s="6"/>
      <c r="C34" s="221">
        <f>+F33+1</f>
        <v>75</v>
      </c>
      <c r="D34" s="207"/>
      <c r="E34" s="72" t="s">
        <v>104</v>
      </c>
      <c r="F34" s="207">
        <f t="shared" si="0"/>
        <v>81</v>
      </c>
      <c r="G34" s="222"/>
      <c r="H34" s="221">
        <f t="shared" si="3"/>
        <v>74.5</v>
      </c>
      <c r="I34" s="222"/>
      <c r="J34" s="221">
        <f>+(H34-T23)/T24</f>
        <v>1.4314954455744158</v>
      </c>
      <c r="K34" s="207"/>
      <c r="L34" s="222"/>
      <c r="M34" s="223">
        <f>NORMSDIST(Y34)-0.5</f>
        <v>0.42385586432875189</v>
      </c>
      <c r="N34" s="224"/>
      <c r="O34" s="223">
        <f>IF(AND(J34&lt;0,J35&gt;0),(ABS(M34+J35)),(ABS(M34-M35)))</f>
        <v>5.9311354807119132E-2</v>
      </c>
      <c r="P34" s="225"/>
      <c r="Q34" s="225"/>
      <c r="R34" s="226">
        <f t="shared" si="11"/>
        <v>1.8979633538278122</v>
      </c>
      <c r="S34" s="227"/>
      <c r="T34" s="228">
        <f>SUM(H77)</f>
        <v>2</v>
      </c>
      <c r="U34" s="229"/>
      <c r="V34" s="230">
        <f t="shared" si="5"/>
        <v>5.4856049465182646E-3</v>
      </c>
      <c r="W34" s="227"/>
      <c r="X34" s="7"/>
      <c r="Y34" s="17">
        <f t="shared" si="6"/>
        <v>1.4314954455744158</v>
      </c>
      <c r="Z34" s="7"/>
      <c r="AA34" s="7"/>
      <c r="AB34" s="6"/>
      <c r="AC34" s="6"/>
      <c r="AD34" s="7"/>
      <c r="AE34" s="7"/>
      <c r="AF34" s="221">
        <f>+AI33+1</f>
        <v>100</v>
      </c>
      <c r="AG34" s="207"/>
      <c r="AH34" s="72" t="s">
        <v>104</v>
      </c>
      <c r="AI34" s="207">
        <f t="shared" si="1"/>
        <v>105</v>
      </c>
      <c r="AJ34" s="222"/>
      <c r="AK34" s="221">
        <f t="shared" si="2"/>
        <v>99.5</v>
      </c>
      <c r="AL34" s="222"/>
      <c r="AM34" s="221">
        <f>+(AK34-AW23)/AW24</f>
        <v>1.3747177406018529</v>
      </c>
      <c r="AN34" s="207"/>
      <c r="AO34" s="222"/>
      <c r="AP34" s="223">
        <f>NORMSDIST(BB34)-0.5</f>
        <v>0.41539051548884787</v>
      </c>
      <c r="AQ34" s="224"/>
      <c r="AR34" s="223">
        <f>IF(AND(AM34&lt;0,AM35&gt;0),(ABS(AP34+AM35)),(ABS(AP34-AP35)))</f>
        <v>6.1949227066191215E-2</v>
      </c>
      <c r="AS34" s="225"/>
      <c r="AT34" s="225"/>
      <c r="AU34" s="226">
        <f t="shared" si="8"/>
        <v>1.9823752661181189</v>
      </c>
      <c r="AV34" s="227"/>
      <c r="AW34" s="228">
        <f>SUM(AM77)</f>
        <v>3</v>
      </c>
      <c r="AX34" s="229"/>
      <c r="AY34" s="230">
        <f t="shared" si="9"/>
        <v>0.52238348445297145</v>
      </c>
      <c r="AZ34" s="227"/>
      <c r="BA34" s="7"/>
      <c r="BB34" s="17">
        <f t="shared" si="10"/>
        <v>1.3747177406018529</v>
      </c>
      <c r="BC34" s="6"/>
      <c r="BD34" s="6"/>
    </row>
    <row r="35" spans="1:56" ht="16.5" thickBot="1" x14ac:dyDescent="0.3">
      <c r="A35" s="6"/>
      <c r="B35" s="6"/>
      <c r="C35" s="19"/>
      <c r="D35" s="20"/>
      <c r="E35" s="20"/>
      <c r="F35" s="20"/>
      <c r="G35" s="21"/>
      <c r="H35" s="217">
        <f>F34+0.5</f>
        <v>81.5</v>
      </c>
      <c r="I35" s="218"/>
      <c r="J35" s="217">
        <f>+(H35-T23)/T24</f>
        <v>2.1240547972130099</v>
      </c>
      <c r="K35" s="219"/>
      <c r="L35" s="218"/>
      <c r="M35" s="220">
        <f t="shared" ref="M35" si="12">NORMSDIST(Y35)-0.5</f>
        <v>0.48316721913587102</v>
      </c>
      <c r="N35" s="211"/>
      <c r="O35" s="220"/>
      <c r="P35" s="210"/>
      <c r="Q35" s="210"/>
      <c r="R35" s="220"/>
      <c r="S35" s="211"/>
      <c r="T35" s="208"/>
      <c r="U35" s="209"/>
      <c r="V35" s="210"/>
      <c r="W35" s="211"/>
      <c r="X35" s="7"/>
      <c r="Y35" s="17">
        <f t="shared" si="6"/>
        <v>2.1240547972130099</v>
      </c>
      <c r="Z35" s="7"/>
      <c r="AA35" s="7"/>
      <c r="AB35" s="6"/>
      <c r="AC35" s="6"/>
      <c r="AD35" s="7"/>
      <c r="AE35" s="7"/>
      <c r="AF35" s="19"/>
      <c r="AG35" s="20"/>
      <c r="AH35" s="20"/>
      <c r="AI35" s="20"/>
      <c r="AJ35" s="21"/>
      <c r="AK35" s="217">
        <f>AI34+0.5</f>
        <v>105.5</v>
      </c>
      <c r="AL35" s="218"/>
      <c r="AM35" s="217">
        <f>+(AK35-AW23)/AW24</f>
        <v>2.0016673990236007</v>
      </c>
      <c r="AN35" s="219"/>
      <c r="AO35" s="218"/>
      <c r="AP35" s="220">
        <f t="shared" ref="AP35" si="13">NORMSDIST(BB35)-0.5</f>
        <v>0.47733974255503908</v>
      </c>
      <c r="AQ35" s="211"/>
      <c r="AR35" s="220"/>
      <c r="AS35" s="210"/>
      <c r="AT35" s="210"/>
      <c r="AU35" s="220"/>
      <c r="AV35" s="211"/>
      <c r="AW35" s="208"/>
      <c r="AX35" s="209"/>
      <c r="AY35" s="210"/>
      <c r="AZ35" s="211"/>
      <c r="BA35" s="7"/>
      <c r="BB35" s="17">
        <f t="shared" si="10"/>
        <v>2.0016673990236007</v>
      </c>
      <c r="BC35" s="6"/>
      <c r="BD35" s="6"/>
    </row>
    <row r="36" spans="1:56" ht="16.5" thickBot="1" x14ac:dyDescent="0.3">
      <c r="A36" s="6"/>
      <c r="B36" s="6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12" t="s">
        <v>105</v>
      </c>
      <c r="R36" s="213"/>
      <c r="S36" s="213"/>
      <c r="T36" s="212" t="s">
        <v>1</v>
      </c>
      <c r="U36" s="214"/>
      <c r="V36" s="215">
        <f>SUM(V29:W35)</f>
        <v>3.8525784870378064</v>
      </c>
      <c r="W36" s="216"/>
      <c r="X36" s="7"/>
      <c r="Y36" s="17"/>
      <c r="Z36" s="7"/>
      <c r="AA36" s="7"/>
      <c r="AB36" s="6"/>
      <c r="AC36" s="6"/>
      <c r="AD36" s="7"/>
      <c r="AE36" s="7"/>
      <c r="AF36" s="22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12" t="s">
        <v>105</v>
      </c>
      <c r="AU36" s="212"/>
      <c r="AV36" s="212"/>
      <c r="AW36" s="212" t="s">
        <v>1</v>
      </c>
      <c r="AX36" s="214"/>
      <c r="AY36" s="215">
        <f>SUM(AY29:AZ35)</f>
        <v>2.290465447352021</v>
      </c>
      <c r="AZ36" s="216"/>
      <c r="BA36" s="7"/>
      <c r="BB36" s="17"/>
      <c r="BC36" s="6"/>
      <c r="BD36" s="6"/>
    </row>
    <row r="37" spans="1:56" ht="15.75" x14ac:dyDescent="0.25">
      <c r="A37" s="6"/>
      <c r="B37" s="6"/>
      <c r="C37" s="14"/>
      <c r="D37" s="12" t="s">
        <v>229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05">
        <f>CHIINV(5%,5)</f>
        <v>11.070497693516353</v>
      </c>
      <c r="T37" s="205"/>
      <c r="U37" s="12"/>
      <c r="V37" s="24"/>
      <c r="W37" s="25"/>
      <c r="X37" s="7"/>
      <c r="Y37" s="17"/>
      <c r="Z37" s="7"/>
      <c r="AA37" s="7"/>
      <c r="AB37" s="6"/>
      <c r="AC37" s="6"/>
      <c r="AD37" s="7"/>
      <c r="AE37" s="7"/>
      <c r="AF37" s="14"/>
      <c r="AG37" s="12" t="s">
        <v>229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205">
        <f>CHIINV(5%,5)</f>
        <v>11.070497693516353</v>
      </c>
      <c r="AW37" s="205"/>
      <c r="AX37" s="12"/>
      <c r="AY37" s="24"/>
      <c r="AZ37" s="25"/>
      <c r="BA37" s="7"/>
      <c r="BB37" s="17"/>
      <c r="BC37" s="6"/>
      <c r="BD37" s="6"/>
    </row>
    <row r="38" spans="1:56" ht="15.75" x14ac:dyDescent="0.25">
      <c r="A38" s="6"/>
      <c r="B38" s="6"/>
      <c r="C38" s="1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24"/>
      <c r="W38" s="25"/>
      <c r="X38" s="7"/>
      <c r="Y38" s="17"/>
      <c r="Z38" s="7"/>
      <c r="AA38" s="7"/>
      <c r="AB38" s="6"/>
      <c r="AC38" s="6"/>
      <c r="AD38" s="7"/>
      <c r="AE38" s="7"/>
      <c r="AF38" s="14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24"/>
      <c r="AZ38" s="25"/>
      <c r="BA38" s="7"/>
      <c r="BB38" s="17"/>
      <c r="BC38" s="6"/>
      <c r="BD38" s="6"/>
    </row>
    <row r="39" spans="1:56" ht="15.75" x14ac:dyDescent="0.25">
      <c r="A39" s="6"/>
      <c r="B39" s="6"/>
      <c r="C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24"/>
      <c r="W39" s="25"/>
      <c r="X39" s="7"/>
      <c r="Y39" s="17"/>
      <c r="Z39" s="7"/>
      <c r="AA39" s="7"/>
      <c r="AB39" s="6"/>
      <c r="AC39" s="6"/>
      <c r="AD39" s="7"/>
      <c r="AE39" s="7"/>
      <c r="AF39" s="14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24"/>
      <c r="AZ39" s="25"/>
      <c r="BA39" s="7"/>
      <c r="BB39" s="17"/>
      <c r="BC39" s="6"/>
      <c r="BD39" s="6"/>
    </row>
    <row r="40" spans="1:56" ht="15.75" x14ac:dyDescent="0.25">
      <c r="A40" s="6"/>
      <c r="B40" s="6"/>
      <c r="C40" s="14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4"/>
      <c r="W40" s="25"/>
      <c r="X40" s="7"/>
      <c r="Y40" s="17"/>
      <c r="Z40" s="7"/>
      <c r="AA40" s="7"/>
      <c r="AB40" s="6"/>
      <c r="AC40" s="6"/>
      <c r="AD40" s="7"/>
      <c r="AE40" s="7"/>
      <c r="AF40" s="14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24"/>
      <c r="AZ40" s="25"/>
      <c r="BA40" s="7"/>
      <c r="BB40" s="17"/>
      <c r="BC40" s="6"/>
      <c r="BD40" s="6"/>
    </row>
    <row r="41" spans="1:56" ht="15.75" x14ac:dyDescent="0.25">
      <c r="A41" s="6"/>
      <c r="B41" s="6"/>
      <c r="C41" s="14"/>
      <c r="D41" s="12"/>
      <c r="E41" s="12"/>
      <c r="F41" s="12"/>
      <c r="G41" s="12"/>
      <c r="H41" s="12"/>
      <c r="I41" s="26"/>
      <c r="J41" s="206">
        <f>IF(V36&lt;L41,V36," ")</f>
        <v>3.8525784870378064</v>
      </c>
      <c r="K41" s="206"/>
      <c r="L41" s="207">
        <f>S37</f>
        <v>11.070497693516353</v>
      </c>
      <c r="M41" s="207"/>
      <c r="N41" s="206" t="str">
        <f>IF(V36&gt;S37,V36," ")</f>
        <v xml:space="preserve"> </v>
      </c>
      <c r="O41" s="206"/>
      <c r="P41" s="12"/>
      <c r="Q41" s="12"/>
      <c r="R41" s="12"/>
      <c r="S41" s="12"/>
      <c r="T41" s="12"/>
      <c r="U41" s="12"/>
      <c r="V41" s="24"/>
      <c r="W41" s="25"/>
      <c r="X41" s="7"/>
      <c r="Y41" s="17"/>
      <c r="Z41" s="7"/>
      <c r="AA41" s="7"/>
      <c r="AB41" s="6"/>
      <c r="AC41" s="6"/>
      <c r="AD41" s="7"/>
      <c r="AE41" s="7"/>
      <c r="AF41" s="14"/>
      <c r="AG41" s="12"/>
      <c r="AH41" s="12"/>
      <c r="AI41" s="12"/>
      <c r="AJ41" s="12"/>
      <c r="AK41" s="12"/>
      <c r="AL41" s="27"/>
      <c r="AM41" s="206">
        <f>IF(AY36&lt;AO41,AY36," ")</f>
        <v>2.290465447352021</v>
      </c>
      <c r="AN41" s="206"/>
      <c r="AO41" s="207">
        <f>AV37</f>
        <v>11.070497693516353</v>
      </c>
      <c r="AP41" s="207"/>
      <c r="AQ41" s="206" t="str">
        <f>IF(AY36&gt;AV37,AY36," ")</f>
        <v xml:space="preserve"> </v>
      </c>
      <c r="AR41" s="206"/>
      <c r="AS41" s="12"/>
      <c r="AT41" s="12"/>
      <c r="AU41" s="12"/>
      <c r="AV41" s="12"/>
      <c r="AW41" s="12"/>
      <c r="AX41" s="12"/>
      <c r="AY41" s="24"/>
      <c r="AZ41" s="25"/>
      <c r="BA41" s="7"/>
      <c r="BB41" s="17"/>
      <c r="BC41" s="6"/>
      <c r="BD41" s="6"/>
    </row>
    <row r="42" spans="1:56" ht="15.75" x14ac:dyDescent="0.25">
      <c r="A42" s="6"/>
      <c r="B42" s="6"/>
      <c r="C42" s="14"/>
      <c r="D42" s="201" t="s">
        <v>328</v>
      </c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2"/>
      <c r="X42" s="7"/>
      <c r="Y42" s="17"/>
      <c r="Z42" s="7"/>
      <c r="AA42" s="7"/>
      <c r="AB42" s="6"/>
      <c r="AC42" s="6"/>
      <c r="AD42" s="7"/>
      <c r="AE42" s="7"/>
      <c r="AF42" s="14"/>
      <c r="AG42" s="201" t="s">
        <v>329</v>
      </c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2"/>
      <c r="BA42" s="7"/>
      <c r="BB42" s="17"/>
      <c r="BC42" s="6"/>
      <c r="BD42" s="6"/>
    </row>
    <row r="43" spans="1:56" ht="16.5" thickBot="1" x14ac:dyDescent="0.3">
      <c r="A43" s="6"/>
      <c r="B43" s="6"/>
      <c r="C43" s="19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  <c r="X43" s="7"/>
      <c r="Y43" s="17"/>
      <c r="Z43" s="7"/>
      <c r="AA43" s="7"/>
      <c r="AB43" s="6"/>
      <c r="AC43" s="6"/>
      <c r="AD43" s="7"/>
      <c r="AE43" s="7"/>
      <c r="AF43" s="19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4"/>
      <c r="BA43" s="7"/>
      <c r="BB43" s="17"/>
      <c r="BC43" s="6"/>
      <c r="BD43" s="6"/>
    </row>
    <row r="44" spans="1:56" x14ac:dyDescent="0.25">
      <c r="A44" s="6"/>
      <c r="B44" s="6"/>
      <c r="C44" s="6"/>
      <c r="D44" s="6"/>
      <c r="E44" s="6"/>
      <c r="F44" s="6"/>
      <c r="G44" s="6"/>
      <c r="H44" s="6"/>
      <c r="I44" s="6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7"/>
      <c r="BD44" s="6"/>
    </row>
    <row r="45" spans="1:56" x14ac:dyDescent="0.25">
      <c r="A45" s="28">
        <v>1</v>
      </c>
      <c r="B45" s="1">
        <v>53</v>
      </c>
      <c r="C45" s="29">
        <f>IF(AND(B45&gt;=$C$29,B45&lt;=$F$29),1,0)</f>
        <v>0</v>
      </c>
      <c r="D45" s="30">
        <f>IF(AND(B45&gt;$F$29,B45&lt;=$F$30),1,0)</f>
        <v>1</v>
      </c>
      <c r="E45" s="30">
        <f t="shared" ref="E45:E74" si="14">IF(AND(B45&gt;$F$30,B45&lt;=$F$31),1,0)</f>
        <v>0</v>
      </c>
      <c r="F45" s="30">
        <f t="shared" ref="F45:F74" si="15">IF(AND(B45&gt;$F$31,B45&lt;=$F$32),1,0)</f>
        <v>0</v>
      </c>
      <c r="G45" s="30">
        <f t="shared" ref="G45:G74" si="16">IF(AND(B45&gt;$F$32,B45&lt;=$F$33),1,0)</f>
        <v>0</v>
      </c>
      <c r="H45" s="30">
        <f t="shared" ref="H45:I74" si="17">IF(AND(B45&gt;$F$33,B45&lt;=$F$34),1,0)</f>
        <v>0</v>
      </c>
      <c r="I45" s="30">
        <f>IF(AND(C45&gt;$F$33,C45&lt;=$F$34),1,0)</f>
        <v>0</v>
      </c>
      <c r="J45" s="29">
        <f>SUM(C45:I45)</f>
        <v>1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6"/>
      <c r="Y45" s="6"/>
      <c r="Z45" s="6"/>
      <c r="AA45" s="6"/>
      <c r="AB45" s="6"/>
      <c r="AC45" s="6"/>
      <c r="AD45" s="6"/>
      <c r="AE45" s="6"/>
      <c r="AF45" s="28">
        <v>1</v>
      </c>
      <c r="AG45" s="1">
        <v>77</v>
      </c>
      <c r="AH45" s="29">
        <f>IF(AND(AG45&gt;=$AF$29,AG45&lt;=$AI$29),1,0)</f>
        <v>0</v>
      </c>
      <c r="AI45" s="30">
        <f>IF(AND(AG45&gt;$AI$29,AG45&lt;=$AI$30),1,0)</f>
        <v>1</v>
      </c>
      <c r="AJ45" s="30">
        <f>IF(AND(AG45&gt;$AI$30,AG45&lt;=$AI$31),1,0)</f>
        <v>0</v>
      </c>
      <c r="AK45" s="30">
        <f>IF(AND(AG45&gt;$AI$31,AG45&lt;=$AI$32),1,0)</f>
        <v>0</v>
      </c>
      <c r="AL45" s="30">
        <f>IF(AND(AG45&gt;$AI$32,AG45&lt;=$AI$33),1,0)</f>
        <v>0</v>
      </c>
      <c r="AM45" s="30">
        <f>IF(AND(AG45&gt;$AI$33,AG45&lt;=$AI$34),1,0)</f>
        <v>0</v>
      </c>
      <c r="AN45" s="30">
        <f>IF(AND(AH45&gt;$AI$33,AH45&lt;=$AI$34),1,0)</f>
        <v>0</v>
      </c>
      <c r="AO45" s="29">
        <f>SUM(AH45:AN45)</f>
        <v>1</v>
      </c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7"/>
      <c r="BD45" s="6"/>
    </row>
    <row r="46" spans="1:56" x14ac:dyDescent="0.25">
      <c r="A46" s="28">
        <v>2</v>
      </c>
      <c r="B46" s="1">
        <v>57</v>
      </c>
      <c r="C46" s="29">
        <f>IF(AND(B46&gt;=$C$29,B46&lt;=$F$29),1,0)</f>
        <v>0</v>
      </c>
      <c r="D46" s="30">
        <f t="shared" ref="D46:D74" si="18">IF(AND(B46&gt;$F$29,B46&lt;=$F$30),1,0)</f>
        <v>0</v>
      </c>
      <c r="E46" s="30">
        <f t="shared" si="14"/>
        <v>1</v>
      </c>
      <c r="F46" s="30">
        <f t="shared" si="15"/>
        <v>0</v>
      </c>
      <c r="G46" s="30">
        <f t="shared" si="16"/>
        <v>0</v>
      </c>
      <c r="H46" s="30">
        <f t="shared" si="17"/>
        <v>0</v>
      </c>
      <c r="I46" s="30">
        <f t="shared" si="17"/>
        <v>0</v>
      </c>
      <c r="J46" s="29">
        <f>SUM(C46:I46)</f>
        <v>1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6"/>
      <c r="Y46" s="6"/>
      <c r="Z46" s="6"/>
      <c r="AA46" s="6"/>
      <c r="AB46" s="6"/>
      <c r="AC46" s="6"/>
      <c r="AD46" s="6"/>
      <c r="AE46" s="6"/>
      <c r="AF46" s="28">
        <v>2</v>
      </c>
      <c r="AG46" s="1">
        <v>90</v>
      </c>
      <c r="AH46" s="29">
        <f>IF(AND(AG46&gt;=$AF$29,AG46&lt;=$AI$29),1,0)</f>
        <v>0</v>
      </c>
      <c r="AI46" s="30">
        <f t="shared" ref="AI46:AI74" si="19">IF(AND(AG46&gt;$AI$29,AG46&lt;=$AI$30),1,0)</f>
        <v>0</v>
      </c>
      <c r="AJ46" s="30">
        <f t="shared" ref="AJ46:AJ74" si="20">IF(AND(AG46&gt;$AI$30,AG46&lt;=$AI$31),1,0)</f>
        <v>0</v>
      </c>
      <c r="AK46" s="30">
        <f t="shared" ref="AK46:AK74" si="21">IF(AND(AG46&gt;$AI$31,AG46&lt;=$AI$32),1,0)</f>
        <v>1</v>
      </c>
      <c r="AL46" s="30">
        <f t="shared" ref="AL46:AL74" si="22">IF(AND(AG46&gt;$AI$32,AG46&lt;=$AI$33),1,0)</f>
        <v>0</v>
      </c>
      <c r="AM46" s="30">
        <f t="shared" ref="AM46:AN74" si="23">IF(AND(AG46&gt;$AI$33,AG46&lt;=$AI$34),1,0)</f>
        <v>0</v>
      </c>
      <c r="AN46" s="30">
        <f t="shared" si="23"/>
        <v>0</v>
      </c>
      <c r="AO46" s="29">
        <f t="shared" ref="AO46:AO74" si="24">SUM(AH46:AN46)</f>
        <v>1</v>
      </c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7"/>
      <c r="BD46" s="6"/>
    </row>
    <row r="47" spans="1:56" x14ac:dyDescent="0.25">
      <c r="A47" s="28">
        <v>3</v>
      </c>
      <c r="B47" s="1">
        <v>73</v>
      </c>
      <c r="C47" s="29">
        <f t="shared" ref="C47:C74" si="25">IF(AND(B47&gt;=$C$29,B47&lt;=$F$29),1,0)</f>
        <v>0</v>
      </c>
      <c r="D47" s="30">
        <f t="shared" si="18"/>
        <v>0</v>
      </c>
      <c r="E47" s="30">
        <f t="shared" si="14"/>
        <v>0</v>
      </c>
      <c r="F47" s="30">
        <f t="shared" si="15"/>
        <v>0</v>
      </c>
      <c r="G47" s="30">
        <f t="shared" si="16"/>
        <v>1</v>
      </c>
      <c r="H47" s="30">
        <f t="shared" si="17"/>
        <v>0</v>
      </c>
      <c r="I47" s="30">
        <f t="shared" si="17"/>
        <v>0</v>
      </c>
      <c r="J47" s="29">
        <f t="shared" ref="J47:J74" si="26">SUM(C47:I47)</f>
        <v>1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6"/>
      <c r="Y47" s="6"/>
      <c r="Z47" s="6"/>
      <c r="AA47" s="6"/>
      <c r="AB47" s="6"/>
      <c r="AC47" s="6"/>
      <c r="AD47" s="6"/>
      <c r="AE47" s="6"/>
      <c r="AF47" s="28">
        <v>3</v>
      </c>
      <c r="AG47" s="1">
        <v>97</v>
      </c>
      <c r="AH47" s="29">
        <f>IF(AND(AG47&gt;=$AF$29,AG47&lt;=$AI$29),1,0)</f>
        <v>0</v>
      </c>
      <c r="AI47" s="30">
        <f t="shared" si="19"/>
        <v>0</v>
      </c>
      <c r="AJ47" s="30">
        <f t="shared" si="20"/>
        <v>0</v>
      </c>
      <c r="AK47" s="30">
        <f t="shared" si="21"/>
        <v>0</v>
      </c>
      <c r="AL47" s="30">
        <f t="shared" si="22"/>
        <v>1</v>
      </c>
      <c r="AM47" s="30">
        <f t="shared" si="23"/>
        <v>0</v>
      </c>
      <c r="AN47" s="30">
        <f t="shared" si="23"/>
        <v>0</v>
      </c>
      <c r="AO47" s="29">
        <f t="shared" si="24"/>
        <v>1</v>
      </c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7"/>
      <c r="BD47" s="6"/>
    </row>
    <row r="48" spans="1:56" x14ac:dyDescent="0.25">
      <c r="A48" s="28">
        <v>4</v>
      </c>
      <c r="B48" s="1">
        <v>50</v>
      </c>
      <c r="C48" s="29">
        <f t="shared" si="25"/>
        <v>0</v>
      </c>
      <c r="D48" s="30">
        <f t="shared" si="18"/>
        <v>1</v>
      </c>
      <c r="E48" s="30">
        <f t="shared" si="14"/>
        <v>0</v>
      </c>
      <c r="F48" s="30">
        <f t="shared" si="15"/>
        <v>0</v>
      </c>
      <c r="G48" s="30">
        <f t="shared" si="16"/>
        <v>0</v>
      </c>
      <c r="H48" s="30">
        <f t="shared" si="17"/>
        <v>0</v>
      </c>
      <c r="I48" s="30">
        <f t="shared" si="17"/>
        <v>0</v>
      </c>
      <c r="J48" s="29">
        <f t="shared" si="26"/>
        <v>1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6"/>
      <c r="Y48" s="6"/>
      <c r="Z48" s="6"/>
      <c r="AA48" s="6"/>
      <c r="AB48" s="6"/>
      <c r="AC48" s="6"/>
      <c r="AD48" s="6"/>
      <c r="AE48" s="6"/>
      <c r="AF48" s="28">
        <v>4</v>
      </c>
      <c r="AG48" s="1">
        <v>83</v>
      </c>
      <c r="AH48" s="29">
        <f>IF(AND(AG48&gt;=$AF$29,AG48&lt;=$AI$29),1,0)</f>
        <v>0</v>
      </c>
      <c r="AI48" s="30">
        <f t="shared" si="19"/>
        <v>0</v>
      </c>
      <c r="AJ48" s="30">
        <f t="shared" si="20"/>
        <v>1</v>
      </c>
      <c r="AK48" s="30">
        <f t="shared" si="21"/>
        <v>0</v>
      </c>
      <c r="AL48" s="30">
        <f t="shared" si="22"/>
        <v>0</v>
      </c>
      <c r="AM48" s="30">
        <f t="shared" si="23"/>
        <v>0</v>
      </c>
      <c r="AN48" s="30">
        <f t="shared" si="23"/>
        <v>0</v>
      </c>
      <c r="AO48" s="29">
        <f t="shared" si="24"/>
        <v>1</v>
      </c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7"/>
      <c r="BD48" s="6"/>
    </row>
    <row r="49" spans="1:56" x14ac:dyDescent="0.25">
      <c r="A49" s="28">
        <v>5</v>
      </c>
      <c r="B49" s="1">
        <v>67</v>
      </c>
      <c r="C49" s="29">
        <f t="shared" si="25"/>
        <v>0</v>
      </c>
      <c r="D49" s="30">
        <f t="shared" si="18"/>
        <v>0</v>
      </c>
      <c r="E49" s="30">
        <f t="shared" si="14"/>
        <v>0</v>
      </c>
      <c r="F49" s="30">
        <f t="shared" si="15"/>
        <v>1</v>
      </c>
      <c r="G49" s="30">
        <f t="shared" si="16"/>
        <v>0</v>
      </c>
      <c r="H49" s="30">
        <f t="shared" si="17"/>
        <v>0</v>
      </c>
      <c r="I49" s="30">
        <f t="shared" si="17"/>
        <v>0</v>
      </c>
      <c r="J49" s="29">
        <f t="shared" si="26"/>
        <v>1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6"/>
      <c r="Y49" s="6"/>
      <c r="Z49" s="6"/>
      <c r="AA49" s="6"/>
      <c r="AB49" s="6"/>
      <c r="AC49" s="6"/>
      <c r="AD49" s="6"/>
      <c r="AE49" s="6"/>
      <c r="AF49" s="28">
        <v>5</v>
      </c>
      <c r="AG49" s="1">
        <v>100</v>
      </c>
      <c r="AH49" s="29">
        <f t="shared" ref="AH49:AH74" si="27">IF(AND(AG49&gt;=$AF$29,AG49&lt;=$AI$29),1,0)</f>
        <v>0</v>
      </c>
      <c r="AI49" s="30">
        <f t="shared" si="19"/>
        <v>0</v>
      </c>
      <c r="AJ49" s="30">
        <f t="shared" si="20"/>
        <v>0</v>
      </c>
      <c r="AK49" s="30">
        <f t="shared" si="21"/>
        <v>0</v>
      </c>
      <c r="AL49" s="30">
        <f t="shared" si="22"/>
        <v>0</v>
      </c>
      <c r="AM49" s="30">
        <f t="shared" si="23"/>
        <v>1</v>
      </c>
      <c r="AN49" s="30">
        <f t="shared" si="23"/>
        <v>0</v>
      </c>
      <c r="AO49" s="29">
        <f t="shared" si="24"/>
        <v>1</v>
      </c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7"/>
      <c r="BD49" s="6"/>
    </row>
    <row r="50" spans="1:56" x14ac:dyDescent="0.25">
      <c r="A50" s="28">
        <v>6</v>
      </c>
      <c r="B50" s="1">
        <v>73</v>
      </c>
      <c r="C50" s="29">
        <f t="shared" si="25"/>
        <v>0</v>
      </c>
      <c r="D50" s="30">
        <f t="shared" si="18"/>
        <v>0</v>
      </c>
      <c r="E50" s="30">
        <f t="shared" si="14"/>
        <v>0</v>
      </c>
      <c r="F50" s="30">
        <f t="shared" si="15"/>
        <v>0</v>
      </c>
      <c r="G50" s="30">
        <f t="shared" si="16"/>
        <v>1</v>
      </c>
      <c r="H50" s="30">
        <f t="shared" si="17"/>
        <v>0</v>
      </c>
      <c r="I50" s="30">
        <f t="shared" si="17"/>
        <v>0</v>
      </c>
      <c r="J50" s="29">
        <f t="shared" si="26"/>
        <v>1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6"/>
      <c r="Y50" s="6"/>
      <c r="Z50" s="6"/>
      <c r="AA50" s="6"/>
      <c r="AB50" s="6"/>
      <c r="AC50" s="6"/>
      <c r="AD50" s="6"/>
      <c r="AE50" s="6"/>
      <c r="AF50" s="28">
        <v>6</v>
      </c>
      <c r="AG50" s="1">
        <v>70</v>
      </c>
      <c r="AH50" s="29">
        <f t="shared" si="27"/>
        <v>1</v>
      </c>
      <c r="AI50" s="30">
        <f t="shared" si="19"/>
        <v>0</v>
      </c>
      <c r="AJ50" s="30">
        <f t="shared" si="20"/>
        <v>0</v>
      </c>
      <c r="AK50" s="30">
        <f t="shared" si="21"/>
        <v>0</v>
      </c>
      <c r="AL50" s="30">
        <f t="shared" si="22"/>
        <v>0</v>
      </c>
      <c r="AM50" s="30">
        <f t="shared" si="23"/>
        <v>0</v>
      </c>
      <c r="AN50" s="30">
        <f t="shared" si="23"/>
        <v>0</v>
      </c>
      <c r="AO50" s="29">
        <f t="shared" si="24"/>
        <v>1</v>
      </c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7"/>
      <c r="BD50" s="6"/>
    </row>
    <row r="51" spans="1:56" x14ac:dyDescent="0.25">
      <c r="A51" s="28">
        <v>7</v>
      </c>
      <c r="B51" s="1">
        <v>70</v>
      </c>
      <c r="C51" s="29">
        <f t="shared" si="25"/>
        <v>0</v>
      </c>
      <c r="D51" s="30">
        <f t="shared" si="18"/>
        <v>0</v>
      </c>
      <c r="E51" s="30">
        <f t="shared" si="14"/>
        <v>0</v>
      </c>
      <c r="F51" s="30">
        <f t="shared" si="15"/>
        <v>0</v>
      </c>
      <c r="G51" s="30">
        <f t="shared" si="16"/>
        <v>1</v>
      </c>
      <c r="H51" s="30">
        <f t="shared" si="17"/>
        <v>0</v>
      </c>
      <c r="I51" s="30">
        <f t="shared" si="17"/>
        <v>0</v>
      </c>
      <c r="J51" s="29">
        <f t="shared" si="26"/>
        <v>1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6"/>
      <c r="Y51" s="6"/>
      <c r="Z51" s="6"/>
      <c r="AA51" s="6"/>
      <c r="AB51" s="6"/>
      <c r="AC51" s="6"/>
      <c r="AD51" s="6"/>
      <c r="AE51" s="6"/>
      <c r="AF51" s="28">
        <v>7</v>
      </c>
      <c r="AG51" s="1">
        <v>100</v>
      </c>
      <c r="AH51" s="29">
        <f t="shared" si="27"/>
        <v>0</v>
      </c>
      <c r="AI51" s="30">
        <f t="shared" si="19"/>
        <v>0</v>
      </c>
      <c r="AJ51" s="30">
        <f t="shared" si="20"/>
        <v>0</v>
      </c>
      <c r="AK51" s="30">
        <f t="shared" si="21"/>
        <v>0</v>
      </c>
      <c r="AL51" s="30">
        <f t="shared" si="22"/>
        <v>0</v>
      </c>
      <c r="AM51" s="30">
        <f t="shared" si="23"/>
        <v>1</v>
      </c>
      <c r="AN51" s="30">
        <f t="shared" si="23"/>
        <v>0</v>
      </c>
      <c r="AO51" s="29">
        <f t="shared" si="24"/>
        <v>1</v>
      </c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7"/>
      <c r="BD51" s="6"/>
    </row>
    <row r="52" spans="1:56" x14ac:dyDescent="0.25">
      <c r="A52" s="28">
        <v>8</v>
      </c>
      <c r="B52" s="1">
        <v>50</v>
      </c>
      <c r="C52" s="29">
        <f t="shared" si="25"/>
        <v>0</v>
      </c>
      <c r="D52" s="30">
        <f t="shared" si="18"/>
        <v>1</v>
      </c>
      <c r="E52" s="30">
        <f t="shared" si="14"/>
        <v>0</v>
      </c>
      <c r="F52" s="30">
        <f t="shared" si="15"/>
        <v>0</v>
      </c>
      <c r="G52" s="30">
        <f t="shared" si="16"/>
        <v>0</v>
      </c>
      <c r="H52" s="30">
        <f t="shared" si="17"/>
        <v>0</v>
      </c>
      <c r="I52" s="30">
        <f t="shared" si="17"/>
        <v>0</v>
      </c>
      <c r="J52" s="29">
        <f t="shared" si="26"/>
        <v>1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6"/>
      <c r="Y52" s="6"/>
      <c r="Z52" s="6"/>
      <c r="AA52" s="6"/>
      <c r="AB52" s="6"/>
      <c r="AC52" s="6"/>
      <c r="AD52" s="6"/>
      <c r="AE52" s="6"/>
      <c r="AF52" s="28">
        <v>8</v>
      </c>
      <c r="AG52" s="1">
        <v>83</v>
      </c>
      <c r="AH52" s="29">
        <f t="shared" si="27"/>
        <v>0</v>
      </c>
      <c r="AI52" s="30">
        <f t="shared" si="19"/>
        <v>0</v>
      </c>
      <c r="AJ52" s="30">
        <f t="shared" si="20"/>
        <v>1</v>
      </c>
      <c r="AK52" s="30">
        <f t="shared" si="21"/>
        <v>0</v>
      </c>
      <c r="AL52" s="30">
        <f t="shared" si="22"/>
        <v>0</v>
      </c>
      <c r="AM52" s="30">
        <f t="shared" si="23"/>
        <v>0</v>
      </c>
      <c r="AN52" s="30">
        <f t="shared" si="23"/>
        <v>0</v>
      </c>
      <c r="AO52" s="29">
        <f t="shared" si="24"/>
        <v>1</v>
      </c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7"/>
      <c r="BD52" s="6"/>
    </row>
    <row r="53" spans="1:56" x14ac:dyDescent="0.25">
      <c r="A53" s="28">
        <v>9</v>
      </c>
      <c r="B53" s="1">
        <v>57</v>
      </c>
      <c r="C53" s="29">
        <f t="shared" si="25"/>
        <v>0</v>
      </c>
      <c r="D53" s="30">
        <f t="shared" si="18"/>
        <v>0</v>
      </c>
      <c r="E53" s="30">
        <f t="shared" si="14"/>
        <v>1</v>
      </c>
      <c r="F53" s="30">
        <f t="shared" si="15"/>
        <v>0</v>
      </c>
      <c r="G53" s="30">
        <f t="shared" si="16"/>
        <v>0</v>
      </c>
      <c r="H53" s="30">
        <f t="shared" si="17"/>
        <v>0</v>
      </c>
      <c r="I53" s="30">
        <f t="shared" si="17"/>
        <v>0</v>
      </c>
      <c r="J53" s="29">
        <f t="shared" si="26"/>
        <v>1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6"/>
      <c r="Y53" s="6"/>
      <c r="Z53" s="6"/>
      <c r="AA53" s="6"/>
      <c r="AB53" s="6"/>
      <c r="AC53" s="6"/>
      <c r="AD53" s="6"/>
      <c r="AE53" s="6"/>
      <c r="AF53" s="28">
        <v>9</v>
      </c>
      <c r="AG53" s="1">
        <v>73</v>
      </c>
      <c r="AH53" s="29">
        <f t="shared" si="27"/>
        <v>1</v>
      </c>
      <c r="AI53" s="30">
        <f t="shared" si="19"/>
        <v>0</v>
      </c>
      <c r="AJ53" s="30">
        <f t="shared" si="20"/>
        <v>0</v>
      </c>
      <c r="AK53" s="30">
        <f t="shared" si="21"/>
        <v>0</v>
      </c>
      <c r="AL53" s="30">
        <f t="shared" si="22"/>
        <v>0</v>
      </c>
      <c r="AM53" s="30">
        <f t="shared" si="23"/>
        <v>0</v>
      </c>
      <c r="AN53" s="30">
        <f t="shared" si="23"/>
        <v>0</v>
      </c>
      <c r="AO53" s="29">
        <f t="shared" si="24"/>
        <v>1</v>
      </c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7"/>
      <c r="BD53" s="6"/>
    </row>
    <row r="54" spans="1:56" x14ac:dyDescent="0.25">
      <c r="A54" s="28">
        <v>10</v>
      </c>
      <c r="B54" s="1">
        <v>47</v>
      </c>
      <c r="C54" s="29">
        <f t="shared" si="25"/>
        <v>0</v>
      </c>
      <c r="D54" s="30">
        <f t="shared" si="18"/>
        <v>1</v>
      </c>
      <c r="E54" s="30">
        <f t="shared" si="14"/>
        <v>0</v>
      </c>
      <c r="F54" s="30">
        <f t="shared" si="15"/>
        <v>0</v>
      </c>
      <c r="G54" s="30">
        <f t="shared" si="16"/>
        <v>0</v>
      </c>
      <c r="H54" s="30">
        <f t="shared" si="17"/>
        <v>0</v>
      </c>
      <c r="I54" s="30">
        <f t="shared" si="17"/>
        <v>0</v>
      </c>
      <c r="J54" s="29">
        <f t="shared" si="26"/>
        <v>1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6"/>
      <c r="Y54" s="6"/>
      <c r="Z54" s="6"/>
      <c r="AA54" s="6"/>
      <c r="AB54" s="6"/>
      <c r="AC54" s="6"/>
      <c r="AD54" s="6"/>
      <c r="AE54" s="6"/>
      <c r="AF54" s="28">
        <v>10</v>
      </c>
      <c r="AG54" s="1">
        <v>70</v>
      </c>
      <c r="AH54" s="29">
        <f t="shared" si="27"/>
        <v>1</v>
      </c>
      <c r="AI54" s="30">
        <f t="shared" si="19"/>
        <v>0</v>
      </c>
      <c r="AJ54" s="30">
        <f t="shared" si="20"/>
        <v>0</v>
      </c>
      <c r="AK54" s="30">
        <f t="shared" si="21"/>
        <v>0</v>
      </c>
      <c r="AL54" s="30">
        <f t="shared" si="22"/>
        <v>0</v>
      </c>
      <c r="AM54" s="30">
        <f t="shared" si="23"/>
        <v>0</v>
      </c>
      <c r="AN54" s="30">
        <f t="shared" si="23"/>
        <v>0</v>
      </c>
      <c r="AO54" s="29">
        <f t="shared" si="24"/>
        <v>1</v>
      </c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7"/>
      <c r="BD54" s="6"/>
    </row>
    <row r="55" spans="1:56" x14ac:dyDescent="0.25">
      <c r="A55" s="28">
        <v>11</v>
      </c>
      <c r="B55" s="1">
        <v>63</v>
      </c>
      <c r="C55" s="29">
        <f t="shared" si="25"/>
        <v>0</v>
      </c>
      <c r="D55" s="30">
        <f t="shared" si="18"/>
        <v>0</v>
      </c>
      <c r="E55" s="30">
        <f t="shared" si="14"/>
        <v>0</v>
      </c>
      <c r="F55" s="30">
        <f t="shared" si="15"/>
        <v>1</v>
      </c>
      <c r="G55" s="30">
        <f t="shared" si="16"/>
        <v>0</v>
      </c>
      <c r="H55" s="30">
        <f t="shared" si="17"/>
        <v>0</v>
      </c>
      <c r="I55" s="30">
        <f t="shared" si="17"/>
        <v>0</v>
      </c>
      <c r="J55" s="29">
        <f t="shared" si="26"/>
        <v>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6"/>
      <c r="Y55" s="6"/>
      <c r="Z55" s="6"/>
      <c r="AA55" s="6"/>
      <c r="AB55" s="6"/>
      <c r="AC55" s="6"/>
      <c r="AD55" s="6"/>
      <c r="AE55" s="6"/>
      <c r="AF55" s="28">
        <v>11</v>
      </c>
      <c r="AG55" s="1">
        <v>70</v>
      </c>
      <c r="AH55" s="29">
        <f t="shared" si="27"/>
        <v>1</v>
      </c>
      <c r="AI55" s="30">
        <f t="shared" si="19"/>
        <v>0</v>
      </c>
      <c r="AJ55" s="30">
        <f t="shared" si="20"/>
        <v>0</v>
      </c>
      <c r="AK55" s="30">
        <f t="shared" si="21"/>
        <v>0</v>
      </c>
      <c r="AL55" s="30">
        <f t="shared" si="22"/>
        <v>0</v>
      </c>
      <c r="AM55" s="30">
        <f t="shared" si="23"/>
        <v>0</v>
      </c>
      <c r="AN55" s="30">
        <f t="shared" si="23"/>
        <v>0</v>
      </c>
      <c r="AO55" s="29">
        <f t="shared" si="24"/>
        <v>1</v>
      </c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7"/>
      <c r="BD55" s="6"/>
    </row>
    <row r="56" spans="1:56" x14ac:dyDescent="0.25">
      <c r="A56" s="28">
        <v>12</v>
      </c>
      <c r="B56" s="1">
        <v>47</v>
      </c>
      <c r="C56" s="29">
        <f t="shared" si="25"/>
        <v>0</v>
      </c>
      <c r="D56" s="30">
        <f t="shared" si="18"/>
        <v>1</v>
      </c>
      <c r="E56" s="30">
        <f t="shared" si="14"/>
        <v>0</v>
      </c>
      <c r="F56" s="30">
        <f t="shared" si="15"/>
        <v>0</v>
      </c>
      <c r="G56" s="30">
        <f t="shared" si="16"/>
        <v>0</v>
      </c>
      <c r="H56" s="30">
        <f t="shared" si="17"/>
        <v>0</v>
      </c>
      <c r="I56" s="30">
        <f t="shared" si="17"/>
        <v>0</v>
      </c>
      <c r="J56" s="29">
        <f t="shared" si="26"/>
        <v>1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6"/>
      <c r="Y56" s="6"/>
      <c r="Z56" s="6"/>
      <c r="AA56" s="6"/>
      <c r="AB56" s="6"/>
      <c r="AC56" s="6"/>
      <c r="AD56" s="6"/>
      <c r="AE56" s="6"/>
      <c r="AF56" s="28">
        <v>12</v>
      </c>
      <c r="AG56" s="1">
        <v>73</v>
      </c>
      <c r="AH56" s="29">
        <f t="shared" si="27"/>
        <v>1</v>
      </c>
      <c r="AI56" s="30">
        <f t="shared" si="19"/>
        <v>0</v>
      </c>
      <c r="AJ56" s="30">
        <f t="shared" si="20"/>
        <v>0</v>
      </c>
      <c r="AK56" s="30">
        <f t="shared" si="21"/>
        <v>0</v>
      </c>
      <c r="AL56" s="30">
        <f t="shared" si="22"/>
        <v>0</v>
      </c>
      <c r="AM56" s="30">
        <f t="shared" si="23"/>
        <v>0</v>
      </c>
      <c r="AN56" s="30">
        <f t="shared" si="23"/>
        <v>0</v>
      </c>
      <c r="AO56" s="29">
        <f t="shared" si="24"/>
        <v>1</v>
      </c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7"/>
      <c r="BD56" s="6"/>
    </row>
    <row r="57" spans="1:56" x14ac:dyDescent="0.25">
      <c r="A57" s="28">
        <v>13</v>
      </c>
      <c r="B57" s="1">
        <v>70</v>
      </c>
      <c r="C57" s="29">
        <f t="shared" si="25"/>
        <v>0</v>
      </c>
      <c r="D57" s="30">
        <f t="shared" si="18"/>
        <v>0</v>
      </c>
      <c r="E57" s="30">
        <f t="shared" si="14"/>
        <v>0</v>
      </c>
      <c r="F57" s="30">
        <f t="shared" si="15"/>
        <v>0</v>
      </c>
      <c r="G57" s="30">
        <f t="shared" si="16"/>
        <v>1</v>
      </c>
      <c r="H57" s="30">
        <f t="shared" si="17"/>
        <v>0</v>
      </c>
      <c r="I57" s="30">
        <f t="shared" si="17"/>
        <v>0</v>
      </c>
      <c r="J57" s="29">
        <f t="shared" si="26"/>
        <v>1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6"/>
      <c r="Y57" s="6"/>
      <c r="Z57" s="6"/>
      <c r="AA57" s="6"/>
      <c r="AB57" s="6"/>
      <c r="AC57" s="6"/>
      <c r="AD57" s="6"/>
      <c r="AE57" s="6"/>
      <c r="AF57" s="28">
        <v>13</v>
      </c>
      <c r="AG57" s="1">
        <v>87</v>
      </c>
      <c r="AH57" s="29">
        <f t="shared" si="27"/>
        <v>0</v>
      </c>
      <c r="AI57" s="30">
        <f t="shared" si="19"/>
        <v>0</v>
      </c>
      <c r="AJ57" s="30">
        <f t="shared" si="20"/>
        <v>1</v>
      </c>
      <c r="AK57" s="30">
        <f t="shared" si="21"/>
        <v>0</v>
      </c>
      <c r="AL57" s="30">
        <f t="shared" si="22"/>
        <v>0</v>
      </c>
      <c r="AM57" s="30">
        <f t="shared" si="23"/>
        <v>0</v>
      </c>
      <c r="AN57" s="30">
        <f t="shared" si="23"/>
        <v>0</v>
      </c>
      <c r="AO57" s="29">
        <f t="shared" si="24"/>
        <v>1</v>
      </c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7"/>
      <c r="BD57" s="6"/>
    </row>
    <row r="58" spans="1:56" x14ac:dyDescent="0.25">
      <c r="A58" s="28">
        <v>14</v>
      </c>
      <c r="B58" s="1">
        <v>53</v>
      </c>
      <c r="C58" s="29">
        <f t="shared" si="25"/>
        <v>0</v>
      </c>
      <c r="D58" s="30">
        <f t="shared" si="18"/>
        <v>1</v>
      </c>
      <c r="E58" s="30">
        <f t="shared" si="14"/>
        <v>0</v>
      </c>
      <c r="F58" s="30">
        <f t="shared" si="15"/>
        <v>0</v>
      </c>
      <c r="G58" s="30">
        <f t="shared" si="16"/>
        <v>0</v>
      </c>
      <c r="H58" s="30">
        <f t="shared" si="17"/>
        <v>0</v>
      </c>
      <c r="I58" s="30">
        <f t="shared" si="17"/>
        <v>0</v>
      </c>
      <c r="J58" s="29">
        <f t="shared" si="26"/>
        <v>1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6"/>
      <c r="Y58" s="6"/>
      <c r="Z58" s="6"/>
      <c r="AA58" s="6"/>
      <c r="AB58" s="6"/>
      <c r="AC58" s="6"/>
      <c r="AD58" s="6"/>
      <c r="AE58" s="6"/>
      <c r="AF58" s="28">
        <v>14</v>
      </c>
      <c r="AG58" s="1">
        <v>83</v>
      </c>
      <c r="AH58" s="29">
        <f t="shared" si="27"/>
        <v>0</v>
      </c>
      <c r="AI58" s="30">
        <f t="shared" si="19"/>
        <v>0</v>
      </c>
      <c r="AJ58" s="30">
        <f t="shared" si="20"/>
        <v>1</v>
      </c>
      <c r="AK58" s="30">
        <f t="shared" si="21"/>
        <v>0</v>
      </c>
      <c r="AL58" s="30">
        <f t="shared" si="22"/>
        <v>0</v>
      </c>
      <c r="AM58" s="30">
        <f t="shared" si="23"/>
        <v>0</v>
      </c>
      <c r="AN58" s="30">
        <f t="shared" si="23"/>
        <v>0</v>
      </c>
      <c r="AO58" s="29">
        <f t="shared" si="24"/>
        <v>1</v>
      </c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7"/>
      <c r="BD58" s="6"/>
    </row>
    <row r="59" spans="1:56" x14ac:dyDescent="0.25">
      <c r="A59" s="28">
        <v>15</v>
      </c>
      <c r="B59" s="1">
        <v>60</v>
      </c>
      <c r="C59" s="29">
        <f t="shared" si="25"/>
        <v>0</v>
      </c>
      <c r="D59" s="30">
        <f t="shared" si="18"/>
        <v>0</v>
      </c>
      <c r="E59" s="30">
        <f t="shared" si="14"/>
        <v>1</v>
      </c>
      <c r="F59" s="30">
        <f t="shared" si="15"/>
        <v>0</v>
      </c>
      <c r="G59" s="30">
        <f t="shared" si="16"/>
        <v>0</v>
      </c>
      <c r="H59" s="30">
        <f t="shared" si="17"/>
        <v>0</v>
      </c>
      <c r="I59" s="30">
        <f t="shared" si="17"/>
        <v>0</v>
      </c>
      <c r="J59" s="29">
        <f t="shared" si="26"/>
        <v>1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6"/>
      <c r="Y59" s="6"/>
      <c r="Z59" s="6"/>
      <c r="AA59" s="6"/>
      <c r="AB59" s="6"/>
      <c r="AC59" s="6"/>
      <c r="AD59" s="6"/>
      <c r="AE59" s="6"/>
      <c r="AF59" s="28">
        <v>15</v>
      </c>
      <c r="AG59" s="1">
        <v>93</v>
      </c>
      <c r="AH59" s="29">
        <f t="shared" si="27"/>
        <v>0</v>
      </c>
      <c r="AI59" s="30">
        <f t="shared" si="19"/>
        <v>0</v>
      </c>
      <c r="AJ59" s="30">
        <f t="shared" si="20"/>
        <v>0</v>
      </c>
      <c r="AK59" s="30">
        <f t="shared" si="21"/>
        <v>1</v>
      </c>
      <c r="AL59" s="30">
        <f t="shared" si="22"/>
        <v>0</v>
      </c>
      <c r="AM59" s="30">
        <f t="shared" si="23"/>
        <v>0</v>
      </c>
      <c r="AN59" s="30">
        <f t="shared" si="23"/>
        <v>0</v>
      </c>
      <c r="AO59" s="29">
        <f t="shared" si="24"/>
        <v>1</v>
      </c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7"/>
      <c r="BD59" s="6"/>
    </row>
    <row r="60" spans="1:56" x14ac:dyDescent="0.25">
      <c r="A60" s="28">
        <v>16</v>
      </c>
      <c r="B60" s="1">
        <v>43</v>
      </c>
      <c r="C60" s="29">
        <f t="shared" si="25"/>
        <v>1</v>
      </c>
      <c r="D60" s="30">
        <f t="shared" si="18"/>
        <v>0</v>
      </c>
      <c r="E60" s="30">
        <f t="shared" si="14"/>
        <v>0</v>
      </c>
      <c r="F60" s="30">
        <f t="shared" si="15"/>
        <v>0</v>
      </c>
      <c r="G60" s="30">
        <f t="shared" si="16"/>
        <v>0</v>
      </c>
      <c r="H60" s="30">
        <f t="shared" si="17"/>
        <v>0</v>
      </c>
      <c r="I60" s="30">
        <f t="shared" si="17"/>
        <v>0</v>
      </c>
      <c r="J60" s="29">
        <f t="shared" si="26"/>
        <v>1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6"/>
      <c r="Y60" s="6"/>
      <c r="Z60" s="6"/>
      <c r="AA60" s="6"/>
      <c r="AB60" s="6"/>
      <c r="AC60" s="6"/>
      <c r="AD60" s="6"/>
      <c r="AE60" s="6"/>
      <c r="AF60" s="28">
        <v>16</v>
      </c>
      <c r="AG60" s="1">
        <v>77</v>
      </c>
      <c r="AH60" s="29">
        <f t="shared" si="27"/>
        <v>0</v>
      </c>
      <c r="AI60" s="30">
        <f t="shared" si="19"/>
        <v>1</v>
      </c>
      <c r="AJ60" s="30">
        <f t="shared" si="20"/>
        <v>0</v>
      </c>
      <c r="AK60" s="30">
        <f t="shared" si="21"/>
        <v>0</v>
      </c>
      <c r="AL60" s="30">
        <f t="shared" si="22"/>
        <v>0</v>
      </c>
      <c r="AM60" s="30">
        <f t="shared" si="23"/>
        <v>0</v>
      </c>
      <c r="AN60" s="30">
        <f t="shared" si="23"/>
        <v>0</v>
      </c>
      <c r="AO60" s="29">
        <f t="shared" si="24"/>
        <v>1</v>
      </c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7"/>
      <c r="BD60" s="6"/>
    </row>
    <row r="61" spans="1:56" x14ac:dyDescent="0.25">
      <c r="A61" s="28">
        <v>17</v>
      </c>
      <c r="B61" s="1">
        <v>50</v>
      </c>
      <c r="C61" s="29">
        <f t="shared" si="25"/>
        <v>0</v>
      </c>
      <c r="D61" s="30">
        <f t="shared" si="18"/>
        <v>1</v>
      </c>
      <c r="E61" s="30">
        <f t="shared" si="14"/>
        <v>0</v>
      </c>
      <c r="F61" s="30">
        <f t="shared" si="15"/>
        <v>0</v>
      </c>
      <c r="G61" s="30">
        <f t="shared" si="16"/>
        <v>0</v>
      </c>
      <c r="H61" s="30">
        <f t="shared" si="17"/>
        <v>0</v>
      </c>
      <c r="I61" s="30">
        <f t="shared" si="17"/>
        <v>0</v>
      </c>
      <c r="J61" s="29">
        <f t="shared" si="26"/>
        <v>1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6"/>
      <c r="Y61" s="6"/>
      <c r="Z61" s="6"/>
      <c r="AA61" s="6"/>
      <c r="AB61" s="6"/>
      <c r="AC61" s="6"/>
      <c r="AD61" s="6"/>
      <c r="AE61" s="6"/>
      <c r="AF61" s="28">
        <v>17</v>
      </c>
      <c r="AG61" s="1">
        <v>80</v>
      </c>
      <c r="AH61" s="29">
        <f t="shared" si="27"/>
        <v>0</v>
      </c>
      <c r="AI61" s="30">
        <f t="shared" si="19"/>
        <v>1</v>
      </c>
      <c r="AJ61" s="30">
        <f t="shared" si="20"/>
        <v>0</v>
      </c>
      <c r="AK61" s="30">
        <f t="shared" si="21"/>
        <v>0</v>
      </c>
      <c r="AL61" s="30">
        <f t="shared" si="22"/>
        <v>0</v>
      </c>
      <c r="AM61" s="30">
        <f t="shared" si="23"/>
        <v>0</v>
      </c>
      <c r="AN61" s="30">
        <f t="shared" si="23"/>
        <v>0</v>
      </c>
      <c r="AO61" s="29">
        <f t="shared" si="24"/>
        <v>1</v>
      </c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7"/>
      <c r="BD61" s="6"/>
    </row>
    <row r="62" spans="1:56" x14ac:dyDescent="0.25">
      <c r="A62" s="28">
        <v>18</v>
      </c>
      <c r="B62" s="1">
        <v>57</v>
      </c>
      <c r="C62" s="29">
        <f t="shared" si="25"/>
        <v>0</v>
      </c>
      <c r="D62" s="30">
        <f t="shared" si="18"/>
        <v>0</v>
      </c>
      <c r="E62" s="30">
        <f t="shared" si="14"/>
        <v>1</v>
      </c>
      <c r="F62" s="30">
        <f t="shared" si="15"/>
        <v>0</v>
      </c>
      <c r="G62" s="30">
        <f t="shared" si="16"/>
        <v>0</v>
      </c>
      <c r="H62" s="30">
        <f t="shared" si="17"/>
        <v>0</v>
      </c>
      <c r="I62" s="30">
        <f t="shared" si="17"/>
        <v>0</v>
      </c>
      <c r="J62" s="29">
        <f t="shared" si="26"/>
        <v>1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6"/>
      <c r="Y62" s="6"/>
      <c r="Z62" s="6"/>
      <c r="AA62" s="6"/>
      <c r="AB62" s="6"/>
      <c r="AC62" s="6"/>
      <c r="AD62" s="6"/>
      <c r="AE62" s="6"/>
      <c r="AF62" s="28">
        <v>18</v>
      </c>
      <c r="AG62" s="1">
        <v>97</v>
      </c>
      <c r="AH62" s="29">
        <f t="shared" si="27"/>
        <v>0</v>
      </c>
      <c r="AI62" s="30">
        <f t="shared" si="19"/>
        <v>0</v>
      </c>
      <c r="AJ62" s="30">
        <f t="shared" si="20"/>
        <v>0</v>
      </c>
      <c r="AK62" s="30">
        <f t="shared" si="21"/>
        <v>0</v>
      </c>
      <c r="AL62" s="30">
        <f t="shared" si="22"/>
        <v>1</v>
      </c>
      <c r="AM62" s="30">
        <f t="shared" si="23"/>
        <v>0</v>
      </c>
      <c r="AN62" s="30">
        <f t="shared" si="23"/>
        <v>0</v>
      </c>
      <c r="AO62" s="29">
        <f t="shared" si="24"/>
        <v>1</v>
      </c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7"/>
      <c r="BD62" s="6"/>
    </row>
    <row r="63" spans="1:56" x14ac:dyDescent="0.25">
      <c r="A63" s="28">
        <v>19</v>
      </c>
      <c r="B63" s="1">
        <v>53</v>
      </c>
      <c r="C63" s="29">
        <f t="shared" si="25"/>
        <v>0</v>
      </c>
      <c r="D63" s="30">
        <f t="shared" si="18"/>
        <v>1</v>
      </c>
      <c r="E63" s="30">
        <f t="shared" si="14"/>
        <v>0</v>
      </c>
      <c r="F63" s="30">
        <f t="shared" si="15"/>
        <v>0</v>
      </c>
      <c r="G63" s="30">
        <f t="shared" si="16"/>
        <v>0</v>
      </c>
      <c r="H63" s="30">
        <f t="shared" si="17"/>
        <v>0</v>
      </c>
      <c r="I63" s="30">
        <f t="shared" si="17"/>
        <v>0</v>
      </c>
      <c r="J63" s="29">
        <f t="shared" si="26"/>
        <v>1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6"/>
      <c r="Y63" s="6"/>
      <c r="Z63" s="6"/>
      <c r="AA63" s="6"/>
      <c r="AB63" s="6"/>
      <c r="AC63" s="6"/>
      <c r="AD63" s="6"/>
      <c r="AE63" s="6"/>
      <c r="AF63" s="28">
        <v>19</v>
      </c>
      <c r="AG63" s="1">
        <v>93</v>
      </c>
      <c r="AH63" s="29">
        <f t="shared" si="27"/>
        <v>0</v>
      </c>
      <c r="AI63" s="30">
        <f t="shared" si="19"/>
        <v>0</v>
      </c>
      <c r="AJ63" s="30">
        <f t="shared" si="20"/>
        <v>0</v>
      </c>
      <c r="AK63" s="30">
        <f t="shared" si="21"/>
        <v>1</v>
      </c>
      <c r="AL63" s="30">
        <f t="shared" si="22"/>
        <v>0</v>
      </c>
      <c r="AM63" s="30">
        <f t="shared" si="23"/>
        <v>0</v>
      </c>
      <c r="AN63" s="30">
        <f t="shared" si="23"/>
        <v>0</v>
      </c>
      <c r="AO63" s="29">
        <f t="shared" si="24"/>
        <v>1</v>
      </c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7"/>
      <c r="BD63" s="6"/>
    </row>
    <row r="64" spans="1:56" x14ac:dyDescent="0.25">
      <c r="A64" s="28">
        <v>20</v>
      </c>
      <c r="B64" s="1">
        <v>60</v>
      </c>
      <c r="C64" s="29">
        <f t="shared" si="25"/>
        <v>0</v>
      </c>
      <c r="D64" s="30">
        <f t="shared" si="18"/>
        <v>0</v>
      </c>
      <c r="E64" s="30">
        <f t="shared" si="14"/>
        <v>1</v>
      </c>
      <c r="F64" s="30">
        <f t="shared" si="15"/>
        <v>0</v>
      </c>
      <c r="G64" s="30">
        <f t="shared" si="16"/>
        <v>0</v>
      </c>
      <c r="H64" s="30">
        <f t="shared" si="17"/>
        <v>0</v>
      </c>
      <c r="I64" s="30">
        <f t="shared" si="17"/>
        <v>0</v>
      </c>
      <c r="J64" s="29">
        <f t="shared" si="26"/>
        <v>1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6"/>
      <c r="Y64" s="6"/>
      <c r="Z64" s="6"/>
      <c r="AA64" s="6"/>
      <c r="AB64" s="6"/>
      <c r="AC64" s="6"/>
      <c r="AD64" s="6"/>
      <c r="AE64" s="6"/>
      <c r="AF64" s="28">
        <v>20</v>
      </c>
      <c r="AG64" s="1">
        <v>93</v>
      </c>
      <c r="AH64" s="29">
        <f t="shared" si="27"/>
        <v>0</v>
      </c>
      <c r="AI64" s="30">
        <f t="shared" si="19"/>
        <v>0</v>
      </c>
      <c r="AJ64" s="30">
        <f t="shared" si="20"/>
        <v>0</v>
      </c>
      <c r="AK64" s="30">
        <f t="shared" si="21"/>
        <v>1</v>
      </c>
      <c r="AL64" s="30">
        <f t="shared" si="22"/>
        <v>0</v>
      </c>
      <c r="AM64" s="30">
        <f t="shared" si="23"/>
        <v>0</v>
      </c>
      <c r="AN64" s="30">
        <f t="shared" si="23"/>
        <v>0</v>
      </c>
      <c r="AO64" s="29">
        <f t="shared" si="24"/>
        <v>1</v>
      </c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7"/>
      <c r="BD64" s="6"/>
    </row>
    <row r="65" spans="1:56" x14ac:dyDescent="0.25">
      <c r="A65" s="28">
        <v>21</v>
      </c>
      <c r="B65" s="1">
        <v>67</v>
      </c>
      <c r="C65" s="29">
        <f t="shared" si="25"/>
        <v>0</v>
      </c>
      <c r="D65" s="30">
        <f t="shared" si="18"/>
        <v>0</v>
      </c>
      <c r="E65" s="30">
        <f t="shared" si="14"/>
        <v>0</v>
      </c>
      <c r="F65" s="30">
        <f t="shared" si="15"/>
        <v>1</v>
      </c>
      <c r="G65" s="30">
        <f t="shared" si="16"/>
        <v>0</v>
      </c>
      <c r="H65" s="30">
        <f t="shared" si="17"/>
        <v>0</v>
      </c>
      <c r="I65" s="30">
        <f t="shared" si="17"/>
        <v>0</v>
      </c>
      <c r="J65" s="29">
        <f t="shared" si="26"/>
        <v>1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6"/>
      <c r="Y65" s="6"/>
      <c r="Z65" s="6"/>
      <c r="AA65" s="6"/>
      <c r="AB65" s="6"/>
      <c r="AC65" s="6"/>
      <c r="AD65" s="6"/>
      <c r="AE65" s="6"/>
      <c r="AF65" s="28">
        <v>21</v>
      </c>
      <c r="AG65" s="1">
        <v>77</v>
      </c>
      <c r="AH65" s="29">
        <f t="shared" si="27"/>
        <v>0</v>
      </c>
      <c r="AI65" s="30">
        <f t="shared" si="19"/>
        <v>1</v>
      </c>
      <c r="AJ65" s="30">
        <f t="shared" si="20"/>
        <v>0</v>
      </c>
      <c r="AK65" s="30">
        <f t="shared" si="21"/>
        <v>0</v>
      </c>
      <c r="AL65" s="30">
        <f t="shared" si="22"/>
        <v>0</v>
      </c>
      <c r="AM65" s="30">
        <f t="shared" si="23"/>
        <v>0</v>
      </c>
      <c r="AN65" s="30">
        <f t="shared" si="23"/>
        <v>0</v>
      </c>
      <c r="AO65" s="29">
        <f t="shared" si="24"/>
        <v>1</v>
      </c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7"/>
      <c r="BD65" s="6"/>
    </row>
    <row r="66" spans="1:56" x14ac:dyDescent="0.25">
      <c r="A66" s="28">
        <v>22</v>
      </c>
      <c r="B66" s="1">
        <v>63</v>
      </c>
      <c r="C66" s="29">
        <f t="shared" si="25"/>
        <v>0</v>
      </c>
      <c r="D66" s="30">
        <f t="shared" si="18"/>
        <v>0</v>
      </c>
      <c r="E66" s="30">
        <f t="shared" si="14"/>
        <v>0</v>
      </c>
      <c r="F66" s="30">
        <f t="shared" si="15"/>
        <v>1</v>
      </c>
      <c r="G66" s="30">
        <f t="shared" si="16"/>
        <v>0</v>
      </c>
      <c r="H66" s="30">
        <f t="shared" si="17"/>
        <v>0</v>
      </c>
      <c r="I66" s="30">
        <f t="shared" si="17"/>
        <v>0</v>
      </c>
      <c r="J66" s="29">
        <f t="shared" si="26"/>
        <v>1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6"/>
      <c r="Y66" s="6"/>
      <c r="Z66" s="6"/>
      <c r="AA66" s="6"/>
      <c r="AB66" s="6"/>
      <c r="AC66" s="6"/>
      <c r="AD66" s="6"/>
      <c r="AE66" s="6"/>
      <c r="AF66" s="28">
        <v>22</v>
      </c>
      <c r="AG66" s="1">
        <v>80</v>
      </c>
      <c r="AH66" s="29">
        <f t="shared" si="27"/>
        <v>0</v>
      </c>
      <c r="AI66" s="30">
        <f t="shared" si="19"/>
        <v>1</v>
      </c>
      <c r="AJ66" s="30">
        <f t="shared" si="20"/>
        <v>0</v>
      </c>
      <c r="AK66" s="30">
        <f t="shared" si="21"/>
        <v>0</v>
      </c>
      <c r="AL66" s="30">
        <f t="shared" si="22"/>
        <v>0</v>
      </c>
      <c r="AM66" s="30">
        <f t="shared" si="23"/>
        <v>0</v>
      </c>
      <c r="AN66" s="30">
        <f t="shared" si="23"/>
        <v>0</v>
      </c>
      <c r="AO66" s="29">
        <f t="shared" si="24"/>
        <v>1</v>
      </c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7"/>
      <c r="BD66" s="6"/>
    </row>
    <row r="67" spans="1:56" x14ac:dyDescent="0.25">
      <c r="A67" s="28">
        <v>23</v>
      </c>
      <c r="B67" s="1">
        <v>67</v>
      </c>
      <c r="C67" s="29">
        <f t="shared" si="25"/>
        <v>0</v>
      </c>
      <c r="D67" s="30">
        <f t="shared" si="18"/>
        <v>0</v>
      </c>
      <c r="E67" s="30">
        <f t="shared" si="14"/>
        <v>0</v>
      </c>
      <c r="F67" s="30">
        <f t="shared" si="15"/>
        <v>1</v>
      </c>
      <c r="G67" s="30">
        <f t="shared" si="16"/>
        <v>0</v>
      </c>
      <c r="H67" s="30">
        <f t="shared" si="17"/>
        <v>0</v>
      </c>
      <c r="I67" s="30">
        <f t="shared" si="17"/>
        <v>0</v>
      </c>
      <c r="J67" s="29">
        <f t="shared" si="26"/>
        <v>1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6"/>
      <c r="Y67" s="6"/>
      <c r="Z67" s="6"/>
      <c r="AA67" s="6"/>
      <c r="AB67" s="6"/>
      <c r="AC67" s="6"/>
      <c r="AD67" s="6"/>
      <c r="AE67" s="6"/>
      <c r="AF67" s="28">
        <v>23</v>
      </c>
      <c r="AG67" s="1">
        <v>87</v>
      </c>
      <c r="AH67" s="29">
        <f t="shared" si="27"/>
        <v>0</v>
      </c>
      <c r="AI67" s="30">
        <f t="shared" si="19"/>
        <v>0</v>
      </c>
      <c r="AJ67" s="30">
        <f t="shared" si="20"/>
        <v>1</v>
      </c>
      <c r="AK67" s="30">
        <f t="shared" si="21"/>
        <v>0</v>
      </c>
      <c r="AL67" s="30">
        <f t="shared" si="22"/>
        <v>0</v>
      </c>
      <c r="AM67" s="30">
        <f t="shared" si="23"/>
        <v>0</v>
      </c>
      <c r="AN67" s="30">
        <f t="shared" si="23"/>
        <v>0</v>
      </c>
      <c r="AO67" s="29">
        <f t="shared" si="24"/>
        <v>1</v>
      </c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7"/>
      <c r="BD67" s="6"/>
    </row>
    <row r="68" spans="1:56" x14ac:dyDescent="0.25">
      <c r="A68" s="28">
        <v>24</v>
      </c>
      <c r="B68" s="1">
        <v>63</v>
      </c>
      <c r="C68" s="29">
        <f t="shared" si="25"/>
        <v>0</v>
      </c>
      <c r="D68" s="30">
        <f t="shared" si="18"/>
        <v>0</v>
      </c>
      <c r="E68" s="30">
        <f t="shared" si="14"/>
        <v>0</v>
      </c>
      <c r="F68" s="30">
        <f t="shared" si="15"/>
        <v>1</v>
      </c>
      <c r="G68" s="30">
        <f t="shared" si="16"/>
        <v>0</v>
      </c>
      <c r="H68" s="30">
        <f t="shared" si="17"/>
        <v>0</v>
      </c>
      <c r="I68" s="30">
        <f t="shared" si="17"/>
        <v>0</v>
      </c>
      <c r="J68" s="29">
        <f t="shared" si="26"/>
        <v>1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6"/>
      <c r="Y68" s="6"/>
      <c r="Z68" s="6"/>
      <c r="AA68" s="6"/>
      <c r="AB68" s="6"/>
      <c r="AC68" s="6"/>
      <c r="AD68" s="6"/>
      <c r="AE68" s="6"/>
      <c r="AF68" s="28">
        <v>24</v>
      </c>
      <c r="AG68" s="1">
        <v>87</v>
      </c>
      <c r="AH68" s="29">
        <f t="shared" si="27"/>
        <v>0</v>
      </c>
      <c r="AI68" s="30">
        <f t="shared" si="19"/>
        <v>0</v>
      </c>
      <c r="AJ68" s="30">
        <f t="shared" si="20"/>
        <v>1</v>
      </c>
      <c r="AK68" s="30">
        <f t="shared" si="21"/>
        <v>0</v>
      </c>
      <c r="AL68" s="30">
        <f t="shared" si="22"/>
        <v>0</v>
      </c>
      <c r="AM68" s="30">
        <f t="shared" si="23"/>
        <v>0</v>
      </c>
      <c r="AN68" s="30">
        <f t="shared" si="23"/>
        <v>0</v>
      </c>
      <c r="AO68" s="29">
        <f t="shared" si="24"/>
        <v>1</v>
      </c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7"/>
      <c r="BD68" s="6"/>
    </row>
    <row r="69" spans="1:56" x14ac:dyDescent="0.25">
      <c r="A69" s="28">
        <v>25</v>
      </c>
      <c r="B69" s="1">
        <v>67</v>
      </c>
      <c r="C69" s="29">
        <f t="shared" si="25"/>
        <v>0</v>
      </c>
      <c r="D69" s="30">
        <f t="shared" si="18"/>
        <v>0</v>
      </c>
      <c r="E69" s="30">
        <f t="shared" si="14"/>
        <v>0</v>
      </c>
      <c r="F69" s="30">
        <f t="shared" si="15"/>
        <v>1</v>
      </c>
      <c r="G69" s="30">
        <f t="shared" si="16"/>
        <v>0</v>
      </c>
      <c r="H69" s="30">
        <f t="shared" si="17"/>
        <v>0</v>
      </c>
      <c r="I69" s="30">
        <f t="shared" si="17"/>
        <v>0</v>
      </c>
      <c r="J69" s="29">
        <f t="shared" si="26"/>
        <v>1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6"/>
      <c r="Y69" s="6"/>
      <c r="Z69" s="6"/>
      <c r="AA69" s="6"/>
      <c r="AB69" s="6"/>
      <c r="AC69" s="6"/>
      <c r="AD69" s="6"/>
      <c r="AE69" s="6"/>
      <c r="AF69" s="28">
        <v>25</v>
      </c>
      <c r="AG69" s="1">
        <v>93</v>
      </c>
      <c r="AH69" s="29">
        <f t="shared" si="27"/>
        <v>0</v>
      </c>
      <c r="AI69" s="30">
        <f t="shared" si="19"/>
        <v>0</v>
      </c>
      <c r="AJ69" s="30">
        <f t="shared" si="20"/>
        <v>0</v>
      </c>
      <c r="AK69" s="30">
        <f t="shared" si="21"/>
        <v>1</v>
      </c>
      <c r="AL69" s="30">
        <f t="shared" si="22"/>
        <v>0</v>
      </c>
      <c r="AM69" s="30">
        <f t="shared" si="23"/>
        <v>0</v>
      </c>
      <c r="AN69" s="30">
        <f t="shared" si="23"/>
        <v>0</v>
      </c>
      <c r="AO69" s="29">
        <f t="shared" si="24"/>
        <v>1</v>
      </c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7"/>
      <c r="BD69" s="6"/>
    </row>
    <row r="70" spans="1:56" x14ac:dyDescent="0.25">
      <c r="A70" s="28">
        <v>26</v>
      </c>
      <c r="B70" s="1">
        <v>67</v>
      </c>
      <c r="C70" s="29">
        <f t="shared" si="25"/>
        <v>0</v>
      </c>
      <c r="D70" s="30">
        <f t="shared" si="18"/>
        <v>0</v>
      </c>
      <c r="E70" s="30">
        <f t="shared" si="14"/>
        <v>0</v>
      </c>
      <c r="F70" s="30">
        <f t="shared" si="15"/>
        <v>1</v>
      </c>
      <c r="G70" s="30">
        <f t="shared" si="16"/>
        <v>0</v>
      </c>
      <c r="H70" s="30">
        <f t="shared" si="17"/>
        <v>0</v>
      </c>
      <c r="I70" s="30">
        <f t="shared" si="17"/>
        <v>0</v>
      </c>
      <c r="J70" s="29">
        <f t="shared" si="26"/>
        <v>1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6"/>
      <c r="Y70" s="6"/>
      <c r="Z70" s="6"/>
      <c r="AA70" s="6"/>
      <c r="AB70" s="6"/>
      <c r="AC70" s="6"/>
      <c r="AD70" s="6"/>
      <c r="AE70" s="6"/>
      <c r="AF70" s="28">
        <v>26</v>
      </c>
      <c r="AG70" s="1">
        <v>100</v>
      </c>
      <c r="AH70" s="29">
        <f t="shared" si="27"/>
        <v>0</v>
      </c>
      <c r="AI70" s="30">
        <f t="shared" si="19"/>
        <v>0</v>
      </c>
      <c r="AJ70" s="30">
        <f t="shared" si="20"/>
        <v>0</v>
      </c>
      <c r="AK70" s="30">
        <f t="shared" si="21"/>
        <v>0</v>
      </c>
      <c r="AL70" s="30">
        <f t="shared" si="22"/>
        <v>0</v>
      </c>
      <c r="AM70" s="30">
        <f t="shared" si="23"/>
        <v>1</v>
      </c>
      <c r="AN70" s="30">
        <f t="shared" si="23"/>
        <v>0</v>
      </c>
      <c r="AO70" s="29">
        <f t="shared" si="24"/>
        <v>1</v>
      </c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7"/>
      <c r="BD70" s="6"/>
    </row>
    <row r="71" spans="1:56" x14ac:dyDescent="0.25">
      <c r="A71" s="28">
        <v>27</v>
      </c>
      <c r="B71" s="1">
        <v>63</v>
      </c>
      <c r="C71" s="29">
        <f t="shared" si="25"/>
        <v>0</v>
      </c>
      <c r="D71" s="30">
        <f t="shared" si="18"/>
        <v>0</v>
      </c>
      <c r="E71" s="30">
        <f t="shared" si="14"/>
        <v>0</v>
      </c>
      <c r="F71" s="30">
        <f t="shared" si="15"/>
        <v>1</v>
      </c>
      <c r="G71" s="30">
        <f t="shared" si="16"/>
        <v>0</v>
      </c>
      <c r="H71" s="30">
        <f t="shared" si="17"/>
        <v>0</v>
      </c>
      <c r="I71" s="30">
        <f t="shared" si="17"/>
        <v>0</v>
      </c>
      <c r="J71" s="29">
        <f t="shared" si="26"/>
        <v>1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6"/>
      <c r="Y71" s="6"/>
      <c r="Z71" s="6"/>
      <c r="AA71" s="6"/>
      <c r="AB71" s="6"/>
      <c r="AC71" s="6"/>
      <c r="AD71" s="6"/>
      <c r="AE71" s="6"/>
      <c r="AF71" s="28">
        <v>27</v>
      </c>
      <c r="AG71" s="1">
        <v>97</v>
      </c>
      <c r="AH71" s="29">
        <f t="shared" si="27"/>
        <v>0</v>
      </c>
      <c r="AI71" s="30">
        <f t="shared" si="19"/>
        <v>0</v>
      </c>
      <c r="AJ71" s="30">
        <f t="shared" si="20"/>
        <v>0</v>
      </c>
      <c r="AK71" s="30">
        <f t="shared" si="21"/>
        <v>0</v>
      </c>
      <c r="AL71" s="30">
        <f t="shared" si="22"/>
        <v>1</v>
      </c>
      <c r="AM71" s="30">
        <f t="shared" si="23"/>
        <v>0</v>
      </c>
      <c r="AN71" s="30">
        <f t="shared" si="23"/>
        <v>0</v>
      </c>
      <c r="AO71" s="29">
        <f t="shared" si="24"/>
        <v>1</v>
      </c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7"/>
      <c r="BD71" s="6"/>
    </row>
    <row r="72" spans="1:56" x14ac:dyDescent="0.25">
      <c r="A72" s="28">
        <v>28</v>
      </c>
      <c r="B72" s="1">
        <v>40</v>
      </c>
      <c r="C72" s="29">
        <f t="shared" si="25"/>
        <v>1</v>
      </c>
      <c r="D72" s="30">
        <f t="shared" si="18"/>
        <v>0</v>
      </c>
      <c r="E72" s="30">
        <f t="shared" si="14"/>
        <v>0</v>
      </c>
      <c r="F72" s="30">
        <f t="shared" si="15"/>
        <v>0</v>
      </c>
      <c r="G72" s="30">
        <f t="shared" si="16"/>
        <v>0</v>
      </c>
      <c r="H72" s="30">
        <f t="shared" si="17"/>
        <v>0</v>
      </c>
      <c r="I72" s="30">
        <f t="shared" si="17"/>
        <v>0</v>
      </c>
      <c r="J72" s="29">
        <f t="shared" si="26"/>
        <v>1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6"/>
      <c r="Y72" s="6"/>
      <c r="Z72" s="6"/>
      <c r="AA72" s="6"/>
      <c r="AB72" s="6"/>
      <c r="AC72" s="6"/>
      <c r="AD72" s="6"/>
      <c r="AE72" s="6"/>
      <c r="AF72" s="28">
        <v>28</v>
      </c>
      <c r="AG72" s="1">
        <v>87</v>
      </c>
      <c r="AH72" s="29">
        <f t="shared" si="27"/>
        <v>0</v>
      </c>
      <c r="AI72" s="30">
        <f t="shared" si="19"/>
        <v>0</v>
      </c>
      <c r="AJ72" s="30">
        <f t="shared" si="20"/>
        <v>1</v>
      </c>
      <c r="AK72" s="30">
        <f t="shared" si="21"/>
        <v>0</v>
      </c>
      <c r="AL72" s="30">
        <f t="shared" si="22"/>
        <v>0</v>
      </c>
      <c r="AM72" s="30">
        <f t="shared" si="23"/>
        <v>0</v>
      </c>
      <c r="AN72" s="30">
        <f t="shared" si="23"/>
        <v>0</v>
      </c>
      <c r="AO72" s="29">
        <f t="shared" si="24"/>
        <v>1</v>
      </c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7"/>
      <c r="BD72" s="6"/>
    </row>
    <row r="73" spans="1:56" x14ac:dyDescent="0.25">
      <c r="A73" s="28">
        <v>29</v>
      </c>
      <c r="B73" s="1">
        <v>70</v>
      </c>
      <c r="C73" s="29">
        <f t="shared" si="25"/>
        <v>0</v>
      </c>
      <c r="D73" s="30">
        <f t="shared" si="18"/>
        <v>0</v>
      </c>
      <c r="E73" s="30">
        <f t="shared" si="14"/>
        <v>0</v>
      </c>
      <c r="F73" s="30">
        <f t="shared" si="15"/>
        <v>0</v>
      </c>
      <c r="G73" s="30">
        <f t="shared" si="16"/>
        <v>1</v>
      </c>
      <c r="H73" s="30">
        <f t="shared" si="17"/>
        <v>0</v>
      </c>
      <c r="I73" s="30">
        <f t="shared" si="17"/>
        <v>0</v>
      </c>
      <c r="J73" s="29">
        <f t="shared" si="26"/>
        <v>1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6"/>
      <c r="Y73" s="6"/>
      <c r="Z73" s="6"/>
      <c r="AA73" s="6"/>
      <c r="AB73" s="6"/>
      <c r="AC73" s="6"/>
      <c r="AD73" s="6"/>
      <c r="AE73" s="6"/>
      <c r="AF73" s="28">
        <v>29</v>
      </c>
      <c r="AG73" s="1">
        <v>93</v>
      </c>
      <c r="AH73" s="29">
        <f t="shared" si="27"/>
        <v>0</v>
      </c>
      <c r="AI73" s="30">
        <f t="shared" si="19"/>
        <v>0</v>
      </c>
      <c r="AJ73" s="30">
        <f t="shared" si="20"/>
        <v>0</v>
      </c>
      <c r="AK73" s="30">
        <f t="shared" si="21"/>
        <v>1</v>
      </c>
      <c r="AL73" s="30">
        <f t="shared" si="22"/>
        <v>0</v>
      </c>
      <c r="AM73" s="30">
        <f t="shared" si="23"/>
        <v>0</v>
      </c>
      <c r="AN73" s="30">
        <f t="shared" si="23"/>
        <v>0</v>
      </c>
      <c r="AO73" s="29">
        <f t="shared" si="24"/>
        <v>1</v>
      </c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7"/>
      <c r="BD73" s="6"/>
    </row>
    <row r="74" spans="1:56" x14ac:dyDescent="0.25">
      <c r="A74" s="28">
        <v>30</v>
      </c>
      <c r="B74" s="1">
        <v>77</v>
      </c>
      <c r="C74" s="29">
        <f t="shared" si="25"/>
        <v>0</v>
      </c>
      <c r="D74" s="30">
        <f t="shared" si="18"/>
        <v>0</v>
      </c>
      <c r="E74" s="30">
        <f t="shared" si="14"/>
        <v>0</v>
      </c>
      <c r="F74" s="30">
        <f t="shared" si="15"/>
        <v>0</v>
      </c>
      <c r="G74" s="30">
        <f t="shared" si="16"/>
        <v>0</v>
      </c>
      <c r="H74" s="30">
        <f t="shared" si="17"/>
        <v>1</v>
      </c>
      <c r="I74" s="30">
        <f t="shared" si="17"/>
        <v>0</v>
      </c>
      <c r="J74" s="29">
        <f t="shared" si="26"/>
        <v>1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6"/>
      <c r="Y74" s="6"/>
      <c r="Z74" s="6"/>
      <c r="AA74" s="6"/>
      <c r="AB74" s="6"/>
      <c r="AC74" s="6"/>
      <c r="AD74" s="6"/>
      <c r="AE74" s="6"/>
      <c r="AF74" s="28">
        <v>30</v>
      </c>
      <c r="AG74" s="1">
        <v>93</v>
      </c>
      <c r="AH74" s="29">
        <f t="shared" si="27"/>
        <v>0</v>
      </c>
      <c r="AI74" s="30">
        <f t="shared" si="19"/>
        <v>0</v>
      </c>
      <c r="AJ74" s="30">
        <f t="shared" si="20"/>
        <v>0</v>
      </c>
      <c r="AK74" s="30">
        <f t="shared" si="21"/>
        <v>1</v>
      </c>
      <c r="AL74" s="30">
        <f t="shared" si="22"/>
        <v>0</v>
      </c>
      <c r="AM74" s="30">
        <f t="shared" si="23"/>
        <v>0</v>
      </c>
      <c r="AN74" s="30">
        <f t="shared" si="23"/>
        <v>0</v>
      </c>
      <c r="AO74" s="29">
        <f t="shared" si="24"/>
        <v>1</v>
      </c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7"/>
      <c r="BD74" s="6"/>
    </row>
    <row r="75" spans="1:56" x14ac:dyDescent="0.25">
      <c r="A75" s="154">
        <v>31</v>
      </c>
      <c r="B75" s="1">
        <v>77</v>
      </c>
      <c r="C75" s="29">
        <f t="shared" ref="C75:C76" si="28">IF(AND(B75&gt;=$C$29,B75&lt;=$F$29),1,0)</f>
        <v>0</v>
      </c>
      <c r="D75" s="30">
        <f t="shared" ref="D75:D76" si="29">IF(AND(B75&gt;$F$29,B75&lt;=$F$30),1,0)</f>
        <v>0</v>
      </c>
      <c r="E75" s="30">
        <f t="shared" ref="E75:E76" si="30">IF(AND(B75&gt;$F$30,B75&lt;=$F$31),1,0)</f>
        <v>0</v>
      </c>
      <c r="F75" s="30">
        <f t="shared" ref="F75:F76" si="31">IF(AND(B75&gt;$F$31,B75&lt;=$F$32),1,0)</f>
        <v>0</v>
      </c>
      <c r="G75" s="30">
        <f t="shared" ref="G75:G76" si="32">IF(AND(B75&gt;$F$32,B75&lt;=$F$33),1,0)</f>
        <v>0</v>
      </c>
      <c r="H75" s="30">
        <f t="shared" ref="H75:H76" si="33">IF(AND(B75&gt;$F$33,B75&lt;=$F$34),1,0)</f>
        <v>1</v>
      </c>
      <c r="I75" s="30">
        <f t="shared" ref="I75:I76" si="34">IF(AND(C75&gt;$F$33,C75&lt;=$F$34),1,0)</f>
        <v>0</v>
      </c>
      <c r="J75" s="29">
        <f t="shared" ref="J75:J76" si="35">SUM(C75:I75)</f>
        <v>1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154">
        <v>31</v>
      </c>
      <c r="AG75" s="1">
        <v>97</v>
      </c>
      <c r="AH75" s="29">
        <f t="shared" ref="AH75:AH76" si="36">IF(AND(AG75&gt;=$AF$29,AG75&lt;=$AI$29),1,0)</f>
        <v>0</v>
      </c>
      <c r="AI75" s="30">
        <f t="shared" ref="AI75:AI76" si="37">IF(AND(AG75&gt;$AI$29,AG75&lt;=$AI$30),1,0)</f>
        <v>0</v>
      </c>
      <c r="AJ75" s="30">
        <f t="shared" ref="AJ75:AJ76" si="38">IF(AND(AG75&gt;$AI$30,AG75&lt;=$AI$31),1,0)</f>
        <v>0</v>
      </c>
      <c r="AK75" s="30">
        <f t="shared" ref="AK75:AK76" si="39">IF(AND(AG75&gt;$AI$31,AG75&lt;=$AI$32),1,0)</f>
        <v>0</v>
      </c>
      <c r="AL75" s="30">
        <f t="shared" ref="AL75:AL76" si="40">IF(AND(AG75&gt;$AI$32,AG75&lt;=$AI$33),1,0)</f>
        <v>1</v>
      </c>
      <c r="AM75" s="30">
        <f t="shared" ref="AM75:AM76" si="41">IF(AND(AG75&gt;$AI$33,AG75&lt;=$AI$34),1,0)</f>
        <v>0</v>
      </c>
      <c r="AN75" s="30">
        <f t="shared" ref="AN75:AN76" si="42">IF(AND(AH75&gt;$AI$33,AH75&lt;=$AI$34),1,0)</f>
        <v>0</v>
      </c>
      <c r="AO75" s="29">
        <f t="shared" ref="AO75:AO76" si="43">SUM(AH75:AN75)</f>
        <v>1</v>
      </c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x14ac:dyDescent="0.25">
      <c r="A76" s="154">
        <v>32</v>
      </c>
      <c r="B76" s="1">
        <v>47</v>
      </c>
      <c r="C76" s="29">
        <f t="shared" si="28"/>
        <v>0</v>
      </c>
      <c r="D76" s="30">
        <f t="shared" si="29"/>
        <v>1</v>
      </c>
      <c r="E76" s="30">
        <f t="shared" si="30"/>
        <v>0</v>
      </c>
      <c r="F76" s="30">
        <f t="shared" si="31"/>
        <v>0</v>
      </c>
      <c r="G76" s="30">
        <f t="shared" si="32"/>
        <v>0</v>
      </c>
      <c r="H76" s="30">
        <f t="shared" si="33"/>
        <v>0</v>
      </c>
      <c r="I76" s="30">
        <f t="shared" si="34"/>
        <v>0</v>
      </c>
      <c r="J76" s="29">
        <f t="shared" si="35"/>
        <v>1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154">
        <v>32</v>
      </c>
      <c r="AG76" s="1">
        <v>83</v>
      </c>
      <c r="AH76" s="29">
        <f t="shared" si="36"/>
        <v>0</v>
      </c>
      <c r="AI76" s="30">
        <f t="shared" si="37"/>
        <v>0</v>
      </c>
      <c r="AJ76" s="30">
        <f t="shared" si="38"/>
        <v>1</v>
      </c>
      <c r="AK76" s="30">
        <f t="shared" si="39"/>
        <v>0</v>
      </c>
      <c r="AL76" s="30">
        <f t="shared" si="40"/>
        <v>0</v>
      </c>
      <c r="AM76" s="30">
        <f t="shared" si="41"/>
        <v>0</v>
      </c>
      <c r="AN76" s="30">
        <f t="shared" si="42"/>
        <v>0</v>
      </c>
      <c r="AO76" s="29">
        <f t="shared" si="43"/>
        <v>1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x14ac:dyDescent="0.25">
      <c r="A77" s="6"/>
      <c r="B77" s="148">
        <f>SUM(B45:B76)</f>
        <v>1921</v>
      </c>
      <c r="C77" s="30">
        <f>SUM(C45:C76)</f>
        <v>2</v>
      </c>
      <c r="D77" s="30">
        <f t="shared" ref="D77:J77" si="44">SUM(D45:D76)</f>
        <v>9</v>
      </c>
      <c r="E77" s="30">
        <f t="shared" si="44"/>
        <v>5</v>
      </c>
      <c r="F77" s="30">
        <f t="shared" si="44"/>
        <v>9</v>
      </c>
      <c r="G77" s="30">
        <f t="shared" si="44"/>
        <v>5</v>
      </c>
      <c r="H77" s="30">
        <f t="shared" si="44"/>
        <v>2</v>
      </c>
      <c r="I77" s="30">
        <f t="shared" si="44"/>
        <v>0</v>
      </c>
      <c r="J77" s="30">
        <f t="shared" si="44"/>
        <v>32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31">
        <f>SUM(AG45:AG76)</f>
        <v>2763</v>
      </c>
      <c r="AH77" s="31">
        <f>SUM(AH45:AH76)</f>
        <v>5</v>
      </c>
      <c r="AI77" s="31">
        <f t="shared" ref="AI77:AO77" si="45">SUM(AI45:AI76)</f>
        <v>5</v>
      </c>
      <c r="AJ77" s="31">
        <f t="shared" si="45"/>
        <v>8</v>
      </c>
      <c r="AK77" s="31">
        <f t="shared" si="45"/>
        <v>7</v>
      </c>
      <c r="AL77" s="31">
        <f t="shared" si="45"/>
        <v>4</v>
      </c>
      <c r="AM77" s="31">
        <f t="shared" si="45"/>
        <v>3</v>
      </c>
      <c r="AN77" s="31">
        <f t="shared" si="45"/>
        <v>0</v>
      </c>
      <c r="AO77" s="31">
        <f t="shared" si="45"/>
        <v>32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</sheetData>
  <mergeCells count="176">
    <mergeCell ref="J23:L23"/>
    <mergeCell ref="T23:V23"/>
    <mergeCell ref="AM23:AO23"/>
    <mergeCell ref="AW23:AY23"/>
    <mergeCell ref="J24:L24"/>
    <mergeCell ref="T24:V24"/>
    <mergeCell ref="AM24:AO24"/>
    <mergeCell ref="AW24:AY24"/>
    <mergeCell ref="C3:W3"/>
    <mergeCell ref="AF3:AZ3"/>
    <mergeCell ref="L20:M20"/>
    <mergeCell ref="AO20:AP20"/>
    <mergeCell ref="J22:L22"/>
    <mergeCell ref="T22:U22"/>
    <mergeCell ref="AM22:AO22"/>
    <mergeCell ref="AW22:AX22"/>
    <mergeCell ref="J25:L25"/>
    <mergeCell ref="T25:V25"/>
    <mergeCell ref="AM25:AO25"/>
    <mergeCell ref="AW25:AY25"/>
    <mergeCell ref="C27:G28"/>
    <mergeCell ref="H27:I28"/>
    <mergeCell ref="J27:L28"/>
    <mergeCell ref="M27:N28"/>
    <mergeCell ref="O27:Q28"/>
    <mergeCell ref="R27:S28"/>
    <mergeCell ref="AR27:AT28"/>
    <mergeCell ref="AU27:AV28"/>
    <mergeCell ref="AW27:AX28"/>
    <mergeCell ref="AY27:AZ27"/>
    <mergeCell ref="V28:W28"/>
    <mergeCell ref="AY28:AZ28"/>
    <mergeCell ref="T27:U28"/>
    <mergeCell ref="V27:W27"/>
    <mergeCell ref="AF27:AJ28"/>
    <mergeCell ref="AK27:AL28"/>
    <mergeCell ref="AM27:AO28"/>
    <mergeCell ref="AP27:AQ28"/>
    <mergeCell ref="AU29:AV29"/>
    <mergeCell ref="AW29:AX29"/>
    <mergeCell ref="AY29:AZ29"/>
    <mergeCell ref="R29:S29"/>
    <mergeCell ref="T29:U29"/>
    <mergeCell ref="V29:W29"/>
    <mergeCell ref="AF29:AG29"/>
    <mergeCell ref="AI29:AJ29"/>
    <mergeCell ref="AK29:AL29"/>
    <mergeCell ref="C30:D30"/>
    <mergeCell ref="F30:G30"/>
    <mergeCell ref="H30:I30"/>
    <mergeCell ref="J30:L30"/>
    <mergeCell ref="M30:N30"/>
    <mergeCell ref="O30:Q30"/>
    <mergeCell ref="AM29:AO29"/>
    <mergeCell ref="AP29:AQ29"/>
    <mergeCell ref="AR29:AT29"/>
    <mergeCell ref="C29:D29"/>
    <mergeCell ref="F29:G29"/>
    <mergeCell ref="H29:I29"/>
    <mergeCell ref="J29:L29"/>
    <mergeCell ref="M29:N29"/>
    <mergeCell ref="O29:Q29"/>
    <mergeCell ref="AM30:AO30"/>
    <mergeCell ref="AP30:AQ30"/>
    <mergeCell ref="AR30:AT30"/>
    <mergeCell ref="AU30:AV30"/>
    <mergeCell ref="AW30:AX30"/>
    <mergeCell ref="AY30:AZ30"/>
    <mergeCell ref="R30:S30"/>
    <mergeCell ref="T30:U30"/>
    <mergeCell ref="V30:W30"/>
    <mergeCell ref="AF30:AG30"/>
    <mergeCell ref="AI30:AJ30"/>
    <mergeCell ref="AK30:AL30"/>
    <mergeCell ref="AU31:AV31"/>
    <mergeCell ref="AW31:AX31"/>
    <mergeCell ref="AY31:AZ31"/>
    <mergeCell ref="R31:S31"/>
    <mergeCell ref="T31:U31"/>
    <mergeCell ref="V31:W31"/>
    <mergeCell ref="AF31:AG31"/>
    <mergeCell ref="AI31:AJ31"/>
    <mergeCell ref="AK31:AL31"/>
    <mergeCell ref="C32:D32"/>
    <mergeCell ref="F32:G32"/>
    <mergeCell ref="H32:I32"/>
    <mergeCell ref="J32:L32"/>
    <mergeCell ref="M32:N32"/>
    <mergeCell ref="O32:Q32"/>
    <mergeCell ref="AM31:AO31"/>
    <mergeCell ref="AP31:AQ31"/>
    <mergeCell ref="AR31:AT31"/>
    <mergeCell ref="C31:D31"/>
    <mergeCell ref="F31:G31"/>
    <mergeCell ref="H31:I31"/>
    <mergeCell ref="J31:L31"/>
    <mergeCell ref="M31:N31"/>
    <mergeCell ref="O31:Q31"/>
    <mergeCell ref="AM32:AO32"/>
    <mergeCell ref="AP32:AQ32"/>
    <mergeCell ref="AR32:AT32"/>
    <mergeCell ref="AU32:AV32"/>
    <mergeCell ref="AW32:AX32"/>
    <mergeCell ref="AY32:AZ32"/>
    <mergeCell ref="R32:S32"/>
    <mergeCell ref="T32:U32"/>
    <mergeCell ref="V32:W32"/>
    <mergeCell ref="AF32:AG32"/>
    <mergeCell ref="AI32:AJ32"/>
    <mergeCell ref="AK32:AL32"/>
    <mergeCell ref="AU33:AV33"/>
    <mergeCell ref="AW33:AX33"/>
    <mergeCell ref="AY33:AZ33"/>
    <mergeCell ref="R33:S33"/>
    <mergeCell ref="T33:U33"/>
    <mergeCell ref="V33:W33"/>
    <mergeCell ref="AF33:AG33"/>
    <mergeCell ref="AI33:AJ33"/>
    <mergeCell ref="AK33:AL33"/>
    <mergeCell ref="C34:D34"/>
    <mergeCell ref="F34:G34"/>
    <mergeCell ref="H34:I34"/>
    <mergeCell ref="J34:L34"/>
    <mergeCell ref="M34:N34"/>
    <mergeCell ref="O34:Q34"/>
    <mergeCell ref="AM33:AO33"/>
    <mergeCell ref="AP33:AQ33"/>
    <mergeCell ref="AR33:AT33"/>
    <mergeCell ref="C33:D33"/>
    <mergeCell ref="F33:G33"/>
    <mergeCell ref="H33:I33"/>
    <mergeCell ref="J33:L33"/>
    <mergeCell ref="M33:N33"/>
    <mergeCell ref="O33:Q33"/>
    <mergeCell ref="AU34:AV34"/>
    <mergeCell ref="AW34:AX34"/>
    <mergeCell ref="AY34:AZ34"/>
    <mergeCell ref="R34:S34"/>
    <mergeCell ref="T34:U34"/>
    <mergeCell ref="V34:W34"/>
    <mergeCell ref="AF34:AG34"/>
    <mergeCell ref="AI34:AJ34"/>
    <mergeCell ref="AK34:AL34"/>
    <mergeCell ref="H35:I35"/>
    <mergeCell ref="J35:L35"/>
    <mergeCell ref="M35:N35"/>
    <mergeCell ref="O35:Q35"/>
    <mergeCell ref="R35:S35"/>
    <mergeCell ref="T35:U35"/>
    <mergeCell ref="AM34:AO34"/>
    <mergeCell ref="AP34:AQ34"/>
    <mergeCell ref="AR34:AT34"/>
    <mergeCell ref="AW35:AX35"/>
    <mergeCell ref="AY35:AZ35"/>
    <mergeCell ref="Q36:S36"/>
    <mergeCell ref="T36:U36"/>
    <mergeCell ref="V36:W36"/>
    <mergeCell ref="AT36:AV36"/>
    <mergeCell ref="AW36:AX36"/>
    <mergeCell ref="AY36:AZ36"/>
    <mergeCell ref="V35:W35"/>
    <mergeCell ref="AK35:AL35"/>
    <mergeCell ref="AM35:AO35"/>
    <mergeCell ref="AP35:AQ35"/>
    <mergeCell ref="AR35:AT35"/>
    <mergeCell ref="AU35:AV35"/>
    <mergeCell ref="D42:W43"/>
    <mergeCell ref="AG42:AZ43"/>
    <mergeCell ref="S37:T37"/>
    <mergeCell ref="AV37:AW37"/>
    <mergeCell ref="J41:K41"/>
    <mergeCell ref="L41:M41"/>
    <mergeCell ref="N41:O41"/>
    <mergeCell ref="AM41:AN41"/>
    <mergeCell ref="AO41:AP41"/>
    <mergeCell ref="AQ41:AR41"/>
  </mergeCells>
  <pageMargins left="0.7" right="0.7" top="0.75" bottom="0.75" header="0.3" footer="0.3"/>
  <pageSetup scale="26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5057" r:id="rId4">
          <objectPr defaultSize="0" r:id="rId5">
            <anchor moveWithCells="1">
              <from>
                <xdr:col>2</xdr:col>
                <xdr:colOff>28575</xdr:colOff>
                <xdr:row>10</xdr:row>
                <xdr:rowOff>66675</xdr:rowOff>
              </from>
              <to>
                <xdr:col>6</xdr:col>
                <xdr:colOff>180975</xdr:colOff>
                <xdr:row>13</xdr:row>
                <xdr:rowOff>57150</xdr:rowOff>
              </to>
            </anchor>
          </objectPr>
        </oleObject>
      </mc:Choice>
      <mc:Fallback>
        <oleObject progId="Equation.3" shapeId="45057" r:id="rId4"/>
      </mc:Fallback>
    </mc:AlternateContent>
    <mc:AlternateContent xmlns:mc="http://schemas.openxmlformats.org/markup-compatibility/2006">
      <mc:Choice Requires="x14">
        <oleObject progId="Equation.3" shapeId="45058" r:id="rId6">
          <objectPr defaultSize="0" r:id="rId5">
            <anchor moveWithCells="1">
              <from>
                <xdr:col>31</xdr:col>
                <xdr:colOff>28575</xdr:colOff>
                <xdr:row>10</xdr:row>
                <xdr:rowOff>66675</xdr:rowOff>
              </from>
              <to>
                <xdr:col>34</xdr:col>
                <xdr:colOff>295275</xdr:colOff>
                <xdr:row>13</xdr:row>
                <xdr:rowOff>57150</xdr:rowOff>
              </to>
            </anchor>
          </objectPr>
        </oleObject>
      </mc:Choice>
      <mc:Fallback>
        <oleObject progId="Equation.3" shapeId="4505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C77"/>
  <sheetViews>
    <sheetView view="pageBreakPreview" topLeftCell="K1" zoomScale="60" zoomScaleNormal="50" workbookViewId="0">
      <selection activeCell="AI33" sqref="AI33:AJ33"/>
    </sheetView>
  </sheetViews>
  <sheetFormatPr defaultRowHeight="15" x14ac:dyDescent="0.25"/>
  <cols>
    <col min="1" max="1" width="9.140625" style="6"/>
    <col min="2" max="2" width="8.85546875" style="6" customWidth="1"/>
    <col min="3" max="3" width="5.140625" style="6" customWidth="1"/>
    <col min="4" max="4" width="4.7109375" style="6" customWidth="1"/>
    <col min="5" max="5" width="4.28515625" style="6" customWidth="1"/>
    <col min="6" max="6" width="5" style="6" customWidth="1"/>
    <col min="7" max="7" width="4.28515625" style="6" customWidth="1"/>
    <col min="8" max="9" width="6.7109375" style="6" customWidth="1"/>
    <col min="10" max="10" width="5.28515625" style="6" customWidth="1"/>
    <col min="11" max="12" width="4.28515625" style="6" customWidth="1"/>
    <col min="13" max="14" width="6.28515625" style="6" customWidth="1"/>
    <col min="15" max="17" width="4.7109375" style="6" customWidth="1"/>
    <col min="18" max="19" width="5.5703125" style="6" customWidth="1"/>
    <col min="20" max="21" width="5.140625" style="6" customWidth="1"/>
    <col min="22" max="23" width="5.5703125" style="6" customWidth="1"/>
    <col min="24" max="31" width="9.140625" style="6"/>
    <col min="32" max="32" width="4.85546875" style="6" customWidth="1"/>
    <col min="33" max="33" width="6.5703125" style="6" customWidth="1"/>
    <col min="34" max="36" width="4.85546875" style="6" customWidth="1"/>
    <col min="37" max="38" width="6.7109375" style="6" customWidth="1"/>
    <col min="39" max="41" width="4.7109375" style="6" customWidth="1"/>
    <col min="42" max="43" width="6" style="6" customWidth="1"/>
    <col min="44" max="46" width="4.85546875" style="6" customWidth="1"/>
    <col min="47" max="48" width="6.28515625" style="6" customWidth="1"/>
    <col min="49" max="50" width="4.28515625" style="6" customWidth="1"/>
    <col min="51" max="52" width="5.7109375" style="6" customWidth="1"/>
    <col min="53" max="16384" width="9.140625" style="6"/>
  </cols>
  <sheetData>
    <row r="2" spans="3:54" ht="15.75" thickBot="1" x14ac:dyDescent="0.3">
      <c r="Y2" s="7"/>
    </row>
    <row r="3" spans="3:54" ht="15.75" x14ac:dyDescent="0.25">
      <c r="C3" s="257" t="s">
        <v>318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9"/>
      <c r="X3" s="7"/>
      <c r="Y3" s="7"/>
      <c r="Z3" s="7"/>
      <c r="AA3" s="7"/>
      <c r="AD3" s="7"/>
      <c r="AE3" s="7"/>
      <c r="AF3" s="257" t="s">
        <v>317</v>
      </c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9"/>
      <c r="BA3" s="7"/>
      <c r="BB3" s="7"/>
    </row>
    <row r="4" spans="3:54" ht="15.75" x14ac:dyDescent="0.25"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7"/>
      <c r="Y4" s="7"/>
      <c r="Z4" s="7"/>
      <c r="AA4" s="7"/>
      <c r="AD4" s="7"/>
      <c r="AE4" s="7"/>
      <c r="AF4" s="8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10"/>
      <c r="BA4" s="7"/>
      <c r="BB4" s="7"/>
    </row>
    <row r="5" spans="3:54" ht="15.75" x14ac:dyDescent="0.25">
      <c r="C5" s="11" t="s">
        <v>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7"/>
      <c r="Y5" s="7"/>
      <c r="Z5" s="7"/>
      <c r="AA5" s="7"/>
      <c r="AD5" s="7"/>
      <c r="AE5" s="7"/>
      <c r="AF5" s="11" t="s">
        <v>67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3"/>
      <c r="BA5" s="7"/>
      <c r="BB5" s="7"/>
    </row>
    <row r="6" spans="3:54" ht="15.75" x14ac:dyDescent="0.25">
      <c r="C6" s="14" t="s">
        <v>64</v>
      </c>
      <c r="D6" s="12" t="s">
        <v>68</v>
      </c>
      <c r="E6" s="12" t="s">
        <v>87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7"/>
      <c r="Y6" s="7"/>
      <c r="Z6" s="7"/>
      <c r="AA6" s="7"/>
      <c r="AD6" s="7"/>
      <c r="AE6" s="7"/>
      <c r="AF6" s="14" t="s">
        <v>64</v>
      </c>
      <c r="AG6" s="12" t="s">
        <v>68</v>
      </c>
      <c r="AH6" s="12" t="s">
        <v>87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3"/>
      <c r="BA6" s="7"/>
      <c r="BB6" s="7"/>
    </row>
    <row r="7" spans="3:54" ht="15.75" x14ac:dyDescent="0.25">
      <c r="C7" s="14" t="s">
        <v>70</v>
      </c>
      <c r="D7" s="12" t="s">
        <v>68</v>
      </c>
      <c r="E7" s="12" t="s">
        <v>88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7"/>
      <c r="Y7" s="7"/>
      <c r="Z7" s="7"/>
      <c r="AA7" s="7"/>
      <c r="AD7" s="7"/>
      <c r="AE7" s="7"/>
      <c r="AF7" s="14" t="s">
        <v>70</v>
      </c>
      <c r="AG7" s="12" t="s">
        <v>68</v>
      </c>
      <c r="AH7" s="12" t="s">
        <v>88</v>
      </c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3"/>
      <c r="BA7" s="7"/>
      <c r="BB7" s="7"/>
    </row>
    <row r="8" spans="3:54" ht="15.75" x14ac:dyDescent="0.25">
      <c r="C8" s="14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  <c r="X8" s="7"/>
      <c r="Y8" s="7"/>
      <c r="Z8" s="7"/>
      <c r="AA8" s="7"/>
      <c r="AD8" s="7"/>
      <c r="AE8" s="7"/>
      <c r="AF8" s="14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3"/>
      <c r="BA8" s="7"/>
      <c r="BB8" s="7"/>
    </row>
    <row r="9" spans="3:54" ht="15.75" x14ac:dyDescent="0.25">
      <c r="C9" s="11" t="s">
        <v>89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  <c r="X9" s="7"/>
      <c r="Y9" s="7"/>
      <c r="Z9" s="7"/>
      <c r="AA9" s="7"/>
      <c r="AD9" s="7"/>
      <c r="AE9" s="7"/>
      <c r="AF9" s="11" t="s">
        <v>89</v>
      </c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3"/>
      <c r="BA9" s="7"/>
      <c r="BB9" s="7"/>
    </row>
    <row r="10" spans="3:54" ht="15.75" x14ac:dyDescent="0.25">
      <c r="C10" s="14" t="s">
        <v>90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7"/>
      <c r="Y10" s="7"/>
      <c r="Z10" s="7"/>
      <c r="AA10" s="7"/>
      <c r="AD10" s="7"/>
      <c r="AE10" s="7"/>
      <c r="AF10" s="14" t="s">
        <v>90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3"/>
      <c r="BA10" s="7"/>
      <c r="BB10" s="7"/>
    </row>
    <row r="11" spans="3:54" ht="15.75" x14ac:dyDescent="0.25"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  <c r="X11" s="7"/>
      <c r="Y11" s="7"/>
      <c r="Z11" s="7"/>
      <c r="AA11" s="7"/>
      <c r="AD11" s="7"/>
      <c r="AE11" s="7"/>
      <c r="AF11" s="14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3"/>
      <c r="BA11" s="7"/>
      <c r="BB11" s="7"/>
    </row>
    <row r="12" spans="3:54" ht="15.75" x14ac:dyDescent="0.25">
      <c r="C12" s="1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  <c r="X12" s="7"/>
      <c r="Y12" s="7"/>
      <c r="Z12" s="7"/>
      <c r="AA12" s="7"/>
      <c r="AD12" s="7"/>
      <c r="AE12" s="7"/>
      <c r="AF12" s="14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3"/>
      <c r="BA12" s="7"/>
      <c r="BB12" s="7"/>
    </row>
    <row r="13" spans="3:54" ht="15.75" x14ac:dyDescent="0.25">
      <c r="C13" s="14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  <c r="X13" s="7"/>
      <c r="Y13" s="7"/>
      <c r="Z13" s="7"/>
      <c r="AA13" s="7"/>
      <c r="AD13" s="7"/>
      <c r="AE13" s="7"/>
      <c r="AF13" s="14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3"/>
      <c r="BA13" s="7"/>
      <c r="BB13" s="7"/>
    </row>
    <row r="14" spans="3:54" ht="15.75" x14ac:dyDescent="0.25"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7"/>
      <c r="Y14" s="7"/>
      <c r="Z14" s="7"/>
      <c r="AA14" s="7"/>
      <c r="AD14" s="7"/>
      <c r="AE14" s="7"/>
      <c r="AF14" s="14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3"/>
      <c r="BA14" s="7"/>
      <c r="BB14" s="7"/>
    </row>
    <row r="15" spans="3:54" ht="15.75" x14ac:dyDescent="0.25">
      <c r="C15" s="11" t="s">
        <v>91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  <c r="X15" s="7"/>
      <c r="Y15" s="7"/>
      <c r="Z15" s="7"/>
      <c r="AA15" s="7"/>
      <c r="AD15" s="7"/>
      <c r="AE15" s="7"/>
      <c r="AF15" s="11" t="s">
        <v>91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3"/>
      <c r="BA15" s="7"/>
      <c r="BB15" s="7"/>
    </row>
    <row r="16" spans="3:54" ht="20.25" x14ac:dyDescent="0.35">
      <c r="C16" s="14" t="s">
        <v>92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  <c r="X16" s="7"/>
      <c r="Y16" s="7"/>
      <c r="Z16" s="7"/>
      <c r="AA16" s="7"/>
      <c r="AD16" s="7"/>
      <c r="AE16" s="7"/>
      <c r="AF16" s="14" t="s">
        <v>92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3"/>
      <c r="BA16" s="7"/>
      <c r="BB16" s="7"/>
    </row>
    <row r="17" spans="3:54" ht="15.75" x14ac:dyDescent="0.25">
      <c r="C17" s="14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7"/>
      <c r="Y17" s="7"/>
      <c r="Z17" s="7"/>
      <c r="AA17" s="7"/>
      <c r="AD17" s="7"/>
      <c r="AE17" s="7"/>
      <c r="AF17" s="14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3"/>
      <c r="BA17" s="7"/>
      <c r="BB17" s="7"/>
    </row>
    <row r="18" spans="3:54" ht="15.75" x14ac:dyDescent="0.25"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7"/>
      <c r="Y18" s="7"/>
      <c r="Z18" s="7"/>
      <c r="AA18" s="7"/>
      <c r="AD18" s="7"/>
      <c r="AE18" s="7"/>
      <c r="AF18" s="14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3"/>
      <c r="BA18" s="7"/>
      <c r="BB18" s="7"/>
    </row>
    <row r="19" spans="3:54" ht="15.75" x14ac:dyDescent="0.25">
      <c r="C19" s="14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7"/>
      <c r="Y19" s="7"/>
      <c r="Z19" s="7"/>
      <c r="AA19" s="7"/>
      <c r="AD19" s="7"/>
      <c r="AE19" s="7"/>
      <c r="AF19" s="14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3"/>
      <c r="BA19" s="7"/>
      <c r="BB19" s="7"/>
    </row>
    <row r="20" spans="3:54" ht="16.5" x14ac:dyDescent="0.3">
      <c r="C20" s="14"/>
      <c r="D20" s="12"/>
      <c r="E20" s="12"/>
      <c r="F20" s="12"/>
      <c r="G20" s="12"/>
      <c r="H20" s="12"/>
      <c r="I20" s="12"/>
      <c r="J20" s="12"/>
      <c r="K20" s="12"/>
      <c r="L20" s="260" t="s">
        <v>230</v>
      </c>
      <c r="M20" s="261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7"/>
      <c r="Y20" s="7"/>
      <c r="Z20" s="7"/>
      <c r="AA20" s="7"/>
      <c r="AD20" s="7"/>
      <c r="AE20" s="7"/>
      <c r="AF20" s="14"/>
      <c r="AG20" s="12"/>
      <c r="AH20" s="12"/>
      <c r="AI20" s="12"/>
      <c r="AJ20" s="12"/>
      <c r="AK20" s="12"/>
      <c r="AL20" s="12"/>
      <c r="AM20" s="12"/>
      <c r="AN20" s="12"/>
      <c r="AO20" s="260" t="s">
        <v>230</v>
      </c>
      <c r="AP20" s="261"/>
      <c r="AQ20" s="12"/>
      <c r="AR20" s="12"/>
      <c r="AS20" s="12"/>
      <c r="AT20" s="12"/>
      <c r="AU20" s="12"/>
      <c r="AV20" s="12"/>
      <c r="AW20" s="12"/>
      <c r="AX20" s="12"/>
      <c r="AY20" s="12"/>
      <c r="AZ20" s="13"/>
      <c r="BA20" s="7"/>
      <c r="BB20" s="7"/>
    </row>
    <row r="21" spans="3:54" ht="15.75" x14ac:dyDescent="0.25">
      <c r="C21" s="11" t="s">
        <v>94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3"/>
      <c r="X21" s="7"/>
      <c r="Y21" s="7"/>
      <c r="Z21" s="7"/>
      <c r="AA21" s="7"/>
      <c r="AD21" s="7"/>
      <c r="AE21" s="7"/>
      <c r="AF21" s="11" t="s">
        <v>94</v>
      </c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3"/>
      <c r="BA21" s="7"/>
      <c r="BB21" s="7"/>
    </row>
    <row r="22" spans="3:54" ht="15.75" x14ac:dyDescent="0.25">
      <c r="C22" s="14" t="s">
        <v>95</v>
      </c>
      <c r="D22" s="12"/>
      <c r="E22" s="12"/>
      <c r="F22" s="12"/>
      <c r="G22" s="12"/>
      <c r="H22" s="15" t="s">
        <v>1</v>
      </c>
      <c r="I22" s="15"/>
      <c r="J22" s="256">
        <f>MAX(B45:B76)</f>
        <v>73</v>
      </c>
      <c r="K22" s="256"/>
      <c r="L22" s="256"/>
      <c r="M22" s="12" t="s">
        <v>96</v>
      </c>
      <c r="N22" s="12"/>
      <c r="O22" s="12"/>
      <c r="P22" s="12"/>
      <c r="Q22" s="12"/>
      <c r="R22" s="15" t="s">
        <v>1</v>
      </c>
      <c r="S22" s="15"/>
      <c r="T22" s="242">
        <f>+J24/J25</f>
        <v>6</v>
      </c>
      <c r="U22" s="242"/>
      <c r="V22" s="16"/>
      <c r="W22" s="13"/>
      <c r="X22" s="7"/>
      <c r="Y22" s="7"/>
      <c r="Z22" s="7"/>
      <c r="AA22" s="7"/>
      <c r="AD22" s="7"/>
      <c r="AE22" s="7"/>
      <c r="AF22" s="14" t="s">
        <v>95</v>
      </c>
      <c r="AG22" s="12"/>
      <c r="AH22" s="12"/>
      <c r="AI22" s="12"/>
      <c r="AJ22" s="12"/>
      <c r="AK22" s="15" t="s">
        <v>1</v>
      </c>
      <c r="AL22" s="15"/>
      <c r="AM22" s="256">
        <f>MAX(AG45:AG76)</f>
        <v>93</v>
      </c>
      <c r="AN22" s="256"/>
      <c r="AO22" s="256"/>
      <c r="AP22" s="12" t="s">
        <v>96</v>
      </c>
      <c r="AQ22" s="12"/>
      <c r="AR22" s="12"/>
      <c r="AS22" s="12"/>
      <c r="AT22" s="12"/>
      <c r="AU22" s="15" t="s">
        <v>1</v>
      </c>
      <c r="AV22" s="15"/>
      <c r="AW22" s="242">
        <f>+AM24/AM25</f>
        <v>5.5</v>
      </c>
      <c r="AX22" s="242"/>
      <c r="AY22" s="16"/>
      <c r="AZ22" s="13"/>
      <c r="BA22" s="7"/>
      <c r="BB22" s="7"/>
    </row>
    <row r="23" spans="3:54" ht="15.75" x14ac:dyDescent="0.25">
      <c r="C23" s="14" t="s">
        <v>97</v>
      </c>
      <c r="D23" s="12"/>
      <c r="E23" s="12"/>
      <c r="F23" s="12"/>
      <c r="G23" s="12"/>
      <c r="H23" s="15" t="s">
        <v>1</v>
      </c>
      <c r="I23" s="15"/>
      <c r="J23" s="256">
        <f>MIN(B45:B76)</f>
        <v>37</v>
      </c>
      <c r="K23" s="256"/>
      <c r="L23" s="256"/>
      <c r="M23" s="12" t="s">
        <v>98</v>
      </c>
      <c r="N23" s="12"/>
      <c r="O23" s="12"/>
      <c r="P23" s="12"/>
      <c r="Q23" s="12"/>
      <c r="R23" s="15" t="s">
        <v>1</v>
      </c>
      <c r="S23" s="15"/>
      <c r="T23" s="242">
        <f>AVERAGE(B45:B76)</f>
        <v>62.0625</v>
      </c>
      <c r="U23" s="242"/>
      <c r="V23" s="242"/>
      <c r="W23" s="13"/>
      <c r="X23" s="7"/>
      <c r="Y23" s="7"/>
      <c r="Z23" s="7"/>
      <c r="AA23" s="7"/>
      <c r="AD23" s="7"/>
      <c r="AE23" s="7"/>
      <c r="AF23" s="14" t="s">
        <v>97</v>
      </c>
      <c r="AG23" s="12"/>
      <c r="AH23" s="12"/>
      <c r="AI23" s="12"/>
      <c r="AJ23" s="12"/>
      <c r="AK23" s="15" t="s">
        <v>1</v>
      </c>
      <c r="AL23" s="15"/>
      <c r="AM23" s="256">
        <f>MIN(AG45:AG76)</f>
        <v>60</v>
      </c>
      <c r="AN23" s="256"/>
      <c r="AO23" s="256"/>
      <c r="AP23" s="12" t="s">
        <v>98</v>
      </c>
      <c r="AQ23" s="12"/>
      <c r="AR23" s="12"/>
      <c r="AS23" s="12"/>
      <c r="AT23" s="12"/>
      <c r="AU23" s="15" t="s">
        <v>1</v>
      </c>
      <c r="AV23" s="15"/>
      <c r="AW23" s="242">
        <f>AVERAGE(AG45:AG76)</f>
        <v>80.09375</v>
      </c>
      <c r="AX23" s="242"/>
      <c r="AY23" s="242"/>
      <c r="AZ23" s="13"/>
      <c r="BA23" s="7"/>
      <c r="BB23" s="7"/>
    </row>
    <row r="24" spans="3:54" ht="15.75" x14ac:dyDescent="0.25">
      <c r="C24" s="14" t="s">
        <v>2</v>
      </c>
      <c r="D24" s="12"/>
      <c r="E24" s="12"/>
      <c r="F24" s="12"/>
      <c r="G24" s="12"/>
      <c r="H24" s="15" t="s">
        <v>1</v>
      </c>
      <c r="I24" s="15"/>
      <c r="J24" s="256">
        <f>+J22-J23</f>
        <v>36</v>
      </c>
      <c r="K24" s="256"/>
      <c r="L24" s="256"/>
      <c r="M24" s="12" t="s">
        <v>99</v>
      </c>
      <c r="N24" s="12"/>
      <c r="O24" s="12"/>
      <c r="P24" s="12"/>
      <c r="Q24" s="12"/>
      <c r="R24" s="15" t="s">
        <v>1</v>
      </c>
      <c r="S24" s="15"/>
      <c r="T24" s="242">
        <f>SQRT(VAR(B45:B76))</f>
        <v>8.5002371883415417</v>
      </c>
      <c r="U24" s="242"/>
      <c r="V24" s="242"/>
      <c r="W24" s="13"/>
      <c r="X24" s="7"/>
      <c r="Y24" s="7"/>
      <c r="Z24" s="7"/>
      <c r="AA24" s="7"/>
      <c r="AD24" s="7"/>
      <c r="AE24" s="7"/>
      <c r="AF24" s="14" t="s">
        <v>2</v>
      </c>
      <c r="AG24" s="12"/>
      <c r="AH24" s="12"/>
      <c r="AI24" s="12"/>
      <c r="AJ24" s="12"/>
      <c r="AK24" s="15" t="s">
        <v>1</v>
      </c>
      <c r="AL24" s="15"/>
      <c r="AM24" s="256">
        <f>+AM22-AM23</f>
        <v>33</v>
      </c>
      <c r="AN24" s="256"/>
      <c r="AO24" s="256"/>
      <c r="AP24" s="12" t="s">
        <v>99</v>
      </c>
      <c r="AQ24" s="12"/>
      <c r="AR24" s="12"/>
      <c r="AS24" s="12"/>
      <c r="AT24" s="12"/>
      <c r="AU24" s="15" t="s">
        <v>1</v>
      </c>
      <c r="AV24" s="15"/>
      <c r="AW24" s="242">
        <f>SQRT(VAR(AG45:AG76))</f>
        <v>8.5924174186764333</v>
      </c>
      <c r="AX24" s="242"/>
      <c r="AY24" s="242"/>
      <c r="AZ24" s="13"/>
      <c r="BA24" s="7"/>
      <c r="BB24" s="7"/>
    </row>
    <row r="25" spans="3:54" ht="15.75" x14ac:dyDescent="0.25">
      <c r="C25" s="14" t="s">
        <v>3</v>
      </c>
      <c r="D25" s="12"/>
      <c r="E25" s="12"/>
      <c r="F25" s="12"/>
      <c r="G25" s="12"/>
      <c r="H25" s="15" t="s">
        <v>1</v>
      </c>
      <c r="I25" s="15"/>
      <c r="J25" s="242">
        <v>6</v>
      </c>
      <c r="K25" s="242"/>
      <c r="L25" s="242"/>
      <c r="M25" s="12" t="s">
        <v>4</v>
      </c>
      <c r="N25" s="12"/>
      <c r="O25" s="12"/>
      <c r="P25" s="12"/>
      <c r="Q25" s="12"/>
      <c r="R25" s="15" t="s">
        <v>1</v>
      </c>
      <c r="S25" s="15"/>
      <c r="T25" s="243">
        <v>32</v>
      </c>
      <c r="U25" s="243"/>
      <c r="V25" s="243"/>
      <c r="W25" s="13"/>
      <c r="X25" s="7"/>
      <c r="Y25" s="7"/>
      <c r="Z25" s="7"/>
      <c r="AA25" s="7"/>
      <c r="AD25" s="7"/>
      <c r="AE25" s="7"/>
      <c r="AF25" s="14" t="s">
        <v>3</v>
      </c>
      <c r="AG25" s="12"/>
      <c r="AH25" s="12"/>
      <c r="AI25" s="12"/>
      <c r="AJ25" s="12"/>
      <c r="AK25" s="15" t="s">
        <v>1</v>
      </c>
      <c r="AL25" s="15"/>
      <c r="AM25" s="242">
        <v>6</v>
      </c>
      <c r="AN25" s="242"/>
      <c r="AO25" s="242"/>
      <c r="AP25" s="12" t="s">
        <v>4</v>
      </c>
      <c r="AQ25" s="12"/>
      <c r="AR25" s="12"/>
      <c r="AS25" s="12"/>
      <c r="AT25" s="12"/>
      <c r="AU25" s="15" t="s">
        <v>1</v>
      </c>
      <c r="AV25" s="15"/>
      <c r="AW25" s="243">
        <v>32</v>
      </c>
      <c r="AX25" s="243"/>
      <c r="AY25" s="243"/>
      <c r="AZ25" s="13"/>
      <c r="BA25" s="7"/>
      <c r="BB25" s="7"/>
    </row>
    <row r="26" spans="3:54" ht="16.5" thickBot="1" x14ac:dyDescent="0.3"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7"/>
      <c r="Y26" s="17"/>
      <c r="Z26" s="7"/>
      <c r="AA26" s="7"/>
      <c r="AD26" s="7"/>
      <c r="AE26" s="7"/>
      <c r="AF26" s="14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3"/>
      <c r="BA26" s="7"/>
      <c r="BB26" s="17"/>
    </row>
    <row r="27" spans="3:54" ht="15.75" x14ac:dyDescent="0.25">
      <c r="C27" s="244" t="s">
        <v>100</v>
      </c>
      <c r="D27" s="245"/>
      <c r="E27" s="245"/>
      <c r="F27" s="245"/>
      <c r="G27" s="246"/>
      <c r="H27" s="244" t="s">
        <v>101</v>
      </c>
      <c r="I27" s="246"/>
      <c r="J27" s="244" t="s">
        <v>102</v>
      </c>
      <c r="K27" s="245"/>
      <c r="L27" s="246"/>
      <c r="M27" s="244" t="s">
        <v>5</v>
      </c>
      <c r="N27" s="246"/>
      <c r="O27" s="244" t="s">
        <v>103</v>
      </c>
      <c r="P27" s="245"/>
      <c r="Q27" s="246"/>
      <c r="R27" s="244" t="s">
        <v>6</v>
      </c>
      <c r="S27" s="246"/>
      <c r="T27" s="244" t="s">
        <v>7</v>
      </c>
      <c r="U27" s="246"/>
      <c r="V27" s="252" t="s">
        <v>8</v>
      </c>
      <c r="W27" s="253"/>
      <c r="X27" s="7"/>
      <c r="Y27" s="17"/>
      <c r="Z27" s="7"/>
      <c r="AA27" s="7"/>
      <c r="AD27" s="7"/>
      <c r="AE27" s="7"/>
      <c r="AF27" s="244" t="s">
        <v>100</v>
      </c>
      <c r="AG27" s="245"/>
      <c r="AH27" s="245"/>
      <c r="AI27" s="245"/>
      <c r="AJ27" s="246"/>
      <c r="AK27" s="244" t="s">
        <v>101</v>
      </c>
      <c r="AL27" s="246"/>
      <c r="AM27" s="244" t="s">
        <v>102</v>
      </c>
      <c r="AN27" s="245"/>
      <c r="AO27" s="246"/>
      <c r="AP27" s="244" t="s">
        <v>5</v>
      </c>
      <c r="AQ27" s="246"/>
      <c r="AR27" s="244" t="s">
        <v>103</v>
      </c>
      <c r="AS27" s="245"/>
      <c r="AT27" s="246"/>
      <c r="AU27" s="244" t="s">
        <v>6</v>
      </c>
      <c r="AV27" s="246"/>
      <c r="AW27" s="244" t="s">
        <v>7</v>
      </c>
      <c r="AX27" s="246"/>
      <c r="AY27" s="252" t="s">
        <v>8</v>
      </c>
      <c r="AZ27" s="253"/>
      <c r="BA27" s="7"/>
      <c r="BB27" s="17"/>
    </row>
    <row r="28" spans="3:54" ht="16.5" thickBot="1" x14ac:dyDescent="0.3">
      <c r="C28" s="247"/>
      <c r="D28" s="248"/>
      <c r="E28" s="248"/>
      <c r="F28" s="248"/>
      <c r="G28" s="249"/>
      <c r="H28" s="247"/>
      <c r="I28" s="249"/>
      <c r="J28" s="247"/>
      <c r="K28" s="248"/>
      <c r="L28" s="249"/>
      <c r="M28" s="247"/>
      <c r="N28" s="249"/>
      <c r="O28" s="247"/>
      <c r="P28" s="248"/>
      <c r="Q28" s="249"/>
      <c r="R28" s="250"/>
      <c r="S28" s="251"/>
      <c r="T28" s="247"/>
      <c r="U28" s="249"/>
      <c r="V28" s="254" t="s">
        <v>6</v>
      </c>
      <c r="W28" s="255"/>
      <c r="X28" s="7"/>
      <c r="Y28" s="17"/>
      <c r="Z28" s="7"/>
      <c r="AA28" s="7"/>
      <c r="AD28" s="7"/>
      <c r="AE28" s="7"/>
      <c r="AF28" s="247"/>
      <c r="AG28" s="248"/>
      <c r="AH28" s="248"/>
      <c r="AI28" s="248"/>
      <c r="AJ28" s="249"/>
      <c r="AK28" s="247"/>
      <c r="AL28" s="249"/>
      <c r="AM28" s="247"/>
      <c r="AN28" s="248"/>
      <c r="AO28" s="249"/>
      <c r="AP28" s="247"/>
      <c r="AQ28" s="249"/>
      <c r="AR28" s="247"/>
      <c r="AS28" s="248"/>
      <c r="AT28" s="249"/>
      <c r="AU28" s="247"/>
      <c r="AV28" s="249"/>
      <c r="AW28" s="247"/>
      <c r="AX28" s="249"/>
      <c r="AY28" s="254" t="s">
        <v>6</v>
      </c>
      <c r="AZ28" s="255"/>
      <c r="BA28" s="7"/>
      <c r="BB28" s="17"/>
    </row>
    <row r="29" spans="3:54" ht="15.75" x14ac:dyDescent="0.25">
      <c r="C29" s="231">
        <f>J23</f>
        <v>37</v>
      </c>
      <c r="D29" s="232"/>
      <c r="E29" s="18" t="s">
        <v>104</v>
      </c>
      <c r="F29" s="232">
        <f t="shared" ref="F29:F34" si="0">C29+6</f>
        <v>43</v>
      </c>
      <c r="G29" s="233"/>
      <c r="H29" s="231">
        <f>+C29-0.5</f>
        <v>36.5</v>
      </c>
      <c r="I29" s="233"/>
      <c r="J29" s="231">
        <f>+(H29-T23)/T24</f>
        <v>-3.0072690248055807</v>
      </c>
      <c r="K29" s="232"/>
      <c r="L29" s="233"/>
      <c r="M29" s="234">
        <f t="shared" ref="M29:M33" si="1">NORMSDIST(Y29)-0.5</f>
        <v>0.49868196818496091</v>
      </c>
      <c r="N29" s="235"/>
      <c r="O29" s="234">
        <f>IF(AND(J29&lt;0,J30&gt;0),(ABS(M29+M30)),(ABS(M29-M30)))</f>
        <v>1.3171817022909704E-2</v>
      </c>
      <c r="P29" s="236"/>
      <c r="Q29" s="236"/>
      <c r="R29" s="237">
        <f t="shared" ref="R29:R34" si="2">+O29*$T$25</f>
        <v>0.42149814473311054</v>
      </c>
      <c r="S29" s="238"/>
      <c r="T29" s="239">
        <f>SUM(C77)</f>
        <v>2</v>
      </c>
      <c r="U29" s="240"/>
      <c r="V29" s="241">
        <f>+((T29-R29)^2)/R29</f>
        <v>5.9114568787929489</v>
      </c>
      <c r="W29" s="238"/>
      <c r="X29" s="7"/>
      <c r="Y29" s="17">
        <f>ABS(J29)</f>
        <v>3.0072690248055807</v>
      </c>
      <c r="Z29" s="7"/>
      <c r="AA29" s="7"/>
      <c r="AD29" s="7"/>
      <c r="AE29" s="7"/>
      <c r="AF29" s="231">
        <f>AM23</f>
        <v>60</v>
      </c>
      <c r="AG29" s="232"/>
      <c r="AH29" s="18" t="s">
        <v>104</v>
      </c>
      <c r="AI29" s="232">
        <f t="shared" ref="AI29:AI34" si="3">AF29+5</f>
        <v>65</v>
      </c>
      <c r="AJ29" s="233"/>
      <c r="AK29" s="231">
        <f t="shared" ref="AK29:AK34" si="4">+AF29-0.5</f>
        <v>59.5</v>
      </c>
      <c r="AL29" s="233"/>
      <c r="AM29" s="231">
        <f>+(AK29-AW23)/AW24</f>
        <v>-2.3967352837441922</v>
      </c>
      <c r="AN29" s="232"/>
      <c r="AO29" s="233"/>
      <c r="AP29" s="234">
        <f>NORMSDIST(BB29)-0.5</f>
        <v>0.49172906524231197</v>
      </c>
      <c r="AQ29" s="235"/>
      <c r="AR29" s="234">
        <f>IF(AND(AM29&lt;0,AM30&gt;0),(ABS(AP29+AP30)),(ABS(AP29-AP30)))</f>
        <v>3.6440950198590061E-2</v>
      </c>
      <c r="AS29" s="236"/>
      <c r="AT29" s="236"/>
      <c r="AU29" s="237">
        <f>+AR29*$AW$25</f>
        <v>1.1661104063548819</v>
      </c>
      <c r="AV29" s="238"/>
      <c r="AW29" s="239">
        <f>SUM(AH77)</f>
        <v>3</v>
      </c>
      <c r="AX29" s="240"/>
      <c r="AY29" s="241">
        <f>+((AW29-AU29)^2)/AU29</f>
        <v>2.884076004597758</v>
      </c>
      <c r="AZ29" s="238"/>
      <c r="BA29" s="7"/>
      <c r="BB29" s="17">
        <f>ABS(AM29)</f>
        <v>2.3967352837441922</v>
      </c>
    </row>
    <row r="30" spans="3:54" ht="15.75" x14ac:dyDescent="0.25">
      <c r="C30" s="221">
        <f>+F29+1</f>
        <v>44</v>
      </c>
      <c r="D30" s="207"/>
      <c r="E30" s="18" t="s">
        <v>104</v>
      </c>
      <c r="F30" s="207">
        <f t="shared" si="0"/>
        <v>50</v>
      </c>
      <c r="G30" s="222"/>
      <c r="H30" s="221">
        <f t="shared" ref="H30:H34" si="5">+C30-0.5</f>
        <v>43.5</v>
      </c>
      <c r="I30" s="222"/>
      <c r="J30" s="221">
        <f>+(H30-T23)/T24</f>
        <v>-2.1837625925849817</v>
      </c>
      <c r="K30" s="207"/>
      <c r="L30" s="222"/>
      <c r="M30" s="223">
        <f t="shared" si="1"/>
        <v>0.48551015116205121</v>
      </c>
      <c r="N30" s="224"/>
      <c r="O30" s="223">
        <f>IF(AND(J30&lt;0,J31&gt;0),(ABS(M30+M31)),(ABS(M30-M31)))</f>
        <v>7.2384589248846276E-2</v>
      </c>
      <c r="P30" s="225"/>
      <c r="Q30" s="225"/>
      <c r="R30" s="226">
        <f t="shared" si="2"/>
        <v>2.3163068559630808</v>
      </c>
      <c r="S30" s="227"/>
      <c r="T30" s="228">
        <f>SUM(D77)</f>
        <v>1</v>
      </c>
      <c r="U30" s="229"/>
      <c r="V30" s="230">
        <f t="shared" ref="V30:V34" si="6">+((T30-R30)^2)/R30</f>
        <v>0.74802858463888577</v>
      </c>
      <c r="W30" s="227"/>
      <c r="X30" s="7"/>
      <c r="Y30" s="17">
        <f t="shared" ref="Y30:Y35" si="7">ABS(J30)</f>
        <v>2.1837625925849817</v>
      </c>
      <c r="Z30" s="7"/>
      <c r="AA30" s="7"/>
      <c r="AD30" s="7"/>
      <c r="AE30" s="7"/>
      <c r="AF30" s="221">
        <f>+AI29+1</f>
        <v>66</v>
      </c>
      <c r="AG30" s="207"/>
      <c r="AH30" s="18" t="s">
        <v>104</v>
      </c>
      <c r="AI30" s="207">
        <f t="shared" si="3"/>
        <v>71</v>
      </c>
      <c r="AJ30" s="222"/>
      <c r="AK30" s="221">
        <f t="shared" si="4"/>
        <v>65.5</v>
      </c>
      <c r="AL30" s="222"/>
      <c r="AM30" s="221">
        <f>+(AK30-AW23)/AW24</f>
        <v>-1.6984451859006642</v>
      </c>
      <c r="AN30" s="207"/>
      <c r="AO30" s="222"/>
      <c r="AP30" s="223">
        <f t="shared" ref="AP30:AP33" si="8">NORMSDIST(BB30)-0.5</f>
        <v>0.45528811504372191</v>
      </c>
      <c r="AQ30" s="224"/>
      <c r="AR30" s="223">
        <f>IF(AND(AM30&lt;0,AM31&gt;0),(ABS(AP30+AP31)),(ABS(AP30-AP31)))</f>
        <v>0.11390584511560631</v>
      </c>
      <c r="AS30" s="225"/>
      <c r="AT30" s="225"/>
      <c r="AU30" s="226">
        <f t="shared" ref="AU30:AU34" si="9">+AR30*$AW$25</f>
        <v>3.6449870436994019</v>
      </c>
      <c r="AV30" s="227"/>
      <c r="AW30" s="228">
        <f>SUM(AI77)</f>
        <v>1</v>
      </c>
      <c r="AX30" s="229"/>
      <c r="AY30" s="230">
        <f t="shared" ref="AY30:AY34" si="10">+((AW30-AU30)^2)/AU30</f>
        <v>1.9193364413820535</v>
      </c>
      <c r="AZ30" s="227"/>
      <c r="BA30" s="7"/>
      <c r="BB30" s="17">
        <f t="shared" ref="BB30:BB35" si="11">ABS(AM30)</f>
        <v>1.6984451859006642</v>
      </c>
    </row>
    <row r="31" spans="3:54" ht="15.75" x14ac:dyDescent="0.25">
      <c r="C31" s="221">
        <f>+F30+1</f>
        <v>51</v>
      </c>
      <c r="D31" s="207"/>
      <c r="E31" s="18" t="s">
        <v>104</v>
      </c>
      <c r="F31" s="207">
        <f t="shared" si="0"/>
        <v>57</v>
      </c>
      <c r="G31" s="222"/>
      <c r="H31" s="221">
        <f t="shared" si="5"/>
        <v>50.5</v>
      </c>
      <c r="I31" s="222"/>
      <c r="J31" s="221">
        <f>+(H31-T23)/T24</f>
        <v>-1.3602561603643826</v>
      </c>
      <c r="K31" s="207"/>
      <c r="L31" s="222"/>
      <c r="M31" s="223">
        <f t="shared" si="1"/>
        <v>0.41312556191320493</v>
      </c>
      <c r="N31" s="224"/>
      <c r="O31" s="223">
        <f>IF(AND(J31&lt;0,J32&gt;0),(ABS(M31+M32)),(ABS(M31-M32)))</f>
        <v>0.20884581251661383</v>
      </c>
      <c r="P31" s="225"/>
      <c r="Q31" s="225"/>
      <c r="R31" s="226">
        <f t="shared" si="2"/>
        <v>6.6830660005316425</v>
      </c>
      <c r="S31" s="227"/>
      <c r="T31" s="228">
        <f>SUM(E77)</f>
        <v>5</v>
      </c>
      <c r="U31" s="229"/>
      <c r="V31" s="230">
        <f t="shared" si="6"/>
        <v>0.4238640112068674</v>
      </c>
      <c r="W31" s="227"/>
      <c r="X31" s="7"/>
      <c r="Y31" s="17">
        <f t="shared" si="7"/>
        <v>1.3602561603643826</v>
      </c>
      <c r="Z31" s="7"/>
      <c r="AA31" s="7"/>
      <c r="AD31" s="7"/>
      <c r="AE31" s="7"/>
      <c r="AF31" s="221">
        <f>+AI30+1</f>
        <v>72</v>
      </c>
      <c r="AG31" s="207"/>
      <c r="AH31" s="18" t="s">
        <v>104</v>
      </c>
      <c r="AI31" s="207">
        <f t="shared" si="3"/>
        <v>77</v>
      </c>
      <c r="AJ31" s="222"/>
      <c r="AK31" s="221">
        <f t="shared" si="4"/>
        <v>71.5</v>
      </c>
      <c r="AL31" s="222"/>
      <c r="AM31" s="221">
        <f>+(AK31-AW23)/AW24</f>
        <v>-1.0001550880571364</v>
      </c>
      <c r="AN31" s="207"/>
      <c r="AO31" s="222"/>
      <c r="AP31" s="223">
        <f t="shared" si="8"/>
        <v>0.3413822699281156</v>
      </c>
      <c r="AQ31" s="224"/>
      <c r="AR31" s="223">
        <f>IF(AND(AM31&lt;0,AM32&gt;0),(ABS(AP31+AP32)),(ABS(AP31-AP32)))</f>
        <v>0.22275976255159902</v>
      </c>
      <c r="AS31" s="225"/>
      <c r="AT31" s="225"/>
      <c r="AU31" s="226">
        <f t="shared" si="9"/>
        <v>7.1283124016511685</v>
      </c>
      <c r="AV31" s="227"/>
      <c r="AW31" s="228">
        <f>SUM(AJ77)</f>
        <v>8</v>
      </c>
      <c r="AX31" s="229"/>
      <c r="AY31" s="230">
        <f t="shared" si="10"/>
        <v>0.10659455230092724</v>
      </c>
      <c r="AZ31" s="227"/>
      <c r="BA31" s="7"/>
      <c r="BB31" s="17">
        <f t="shared" si="11"/>
        <v>1.0001550880571364</v>
      </c>
    </row>
    <row r="32" spans="3:54" ht="15.75" x14ac:dyDescent="0.25">
      <c r="C32" s="221">
        <f>+F31+1</f>
        <v>58</v>
      </c>
      <c r="D32" s="207"/>
      <c r="E32" s="18" t="s">
        <v>104</v>
      </c>
      <c r="F32" s="207">
        <f t="shared" si="0"/>
        <v>64</v>
      </c>
      <c r="G32" s="222"/>
      <c r="H32" s="221">
        <f t="shared" si="5"/>
        <v>57.5</v>
      </c>
      <c r="I32" s="222"/>
      <c r="J32" s="221">
        <f>+(H32-T23)/T24</f>
        <v>-0.53674972814378341</v>
      </c>
      <c r="K32" s="207"/>
      <c r="L32" s="222"/>
      <c r="M32" s="223">
        <f t="shared" si="1"/>
        <v>0.2042797493965911</v>
      </c>
      <c r="N32" s="224"/>
      <c r="O32" s="223">
        <f>IF(AND(J32&lt;0,J33&gt;0),(ABS(M32+M33)),(ABS(M32-M33)))</f>
        <v>0.31713044121092548</v>
      </c>
      <c r="P32" s="225"/>
      <c r="Q32" s="225"/>
      <c r="R32" s="226">
        <f t="shared" si="2"/>
        <v>10.148174118749616</v>
      </c>
      <c r="S32" s="227"/>
      <c r="T32" s="228">
        <f>SUM(F77)</f>
        <v>11</v>
      </c>
      <c r="U32" s="229"/>
      <c r="V32" s="230">
        <f t="shared" si="6"/>
        <v>7.1501269437954651E-2</v>
      </c>
      <c r="W32" s="227"/>
      <c r="X32" s="7"/>
      <c r="Y32" s="17">
        <f t="shared" si="7"/>
        <v>0.53674972814378341</v>
      </c>
      <c r="Z32" s="7"/>
      <c r="AA32" s="7"/>
      <c r="AD32" s="7"/>
      <c r="AE32" s="7"/>
      <c r="AF32" s="221">
        <f>+AI31+1</f>
        <v>78</v>
      </c>
      <c r="AG32" s="207"/>
      <c r="AH32" s="18" t="s">
        <v>104</v>
      </c>
      <c r="AI32" s="207">
        <f t="shared" si="3"/>
        <v>83</v>
      </c>
      <c r="AJ32" s="222"/>
      <c r="AK32" s="221">
        <f t="shared" si="4"/>
        <v>77.5</v>
      </c>
      <c r="AL32" s="222"/>
      <c r="AM32" s="221">
        <f>+(AK32-AW23)/AW24</f>
        <v>-0.30186499021360841</v>
      </c>
      <c r="AN32" s="207"/>
      <c r="AO32" s="222"/>
      <c r="AP32" s="223">
        <f t="shared" si="8"/>
        <v>0.11862250737651658</v>
      </c>
      <c r="AQ32" s="224"/>
      <c r="AR32" s="223">
        <f>IF(AND(AM32&lt;0,AM33&gt;0),(ABS(AP32+AP33)),(ABS(AP32-AP33)))</f>
        <v>0.27272678394265459</v>
      </c>
      <c r="AS32" s="225"/>
      <c r="AT32" s="225"/>
      <c r="AU32" s="226">
        <f t="shared" si="9"/>
        <v>8.727257086164947</v>
      </c>
      <c r="AV32" s="227"/>
      <c r="AW32" s="228">
        <f>SUM(AK77)</f>
        <v>11</v>
      </c>
      <c r="AX32" s="229"/>
      <c r="AY32" s="230">
        <f t="shared" si="10"/>
        <v>0.59186526779140425</v>
      </c>
      <c r="AZ32" s="227"/>
      <c r="BA32" s="7"/>
      <c r="BB32" s="17">
        <f t="shared" si="11"/>
        <v>0.30186499021360841</v>
      </c>
    </row>
    <row r="33" spans="1:55" ht="15.75" x14ac:dyDescent="0.25">
      <c r="C33" s="221">
        <f>+F32+1</f>
        <v>65</v>
      </c>
      <c r="D33" s="207"/>
      <c r="E33" s="18" t="s">
        <v>104</v>
      </c>
      <c r="F33" s="207">
        <f t="shared" si="0"/>
        <v>71</v>
      </c>
      <c r="G33" s="222"/>
      <c r="H33" s="221">
        <f t="shared" si="5"/>
        <v>64.5</v>
      </c>
      <c r="I33" s="222"/>
      <c r="J33" s="221">
        <f>+(H33-T23)/T24</f>
        <v>0.28675670407681575</v>
      </c>
      <c r="K33" s="207"/>
      <c r="L33" s="222"/>
      <c r="M33" s="223">
        <f t="shared" si="1"/>
        <v>0.11285069181433438</v>
      </c>
      <c r="N33" s="224"/>
      <c r="O33" s="223">
        <f>IF(AND(J33&lt;0,J34&gt;0),(ABS(M33+M34)),(ABS(M33-M34)))</f>
        <v>0.25370648152625197</v>
      </c>
      <c r="P33" s="225"/>
      <c r="Q33" s="225"/>
      <c r="R33" s="226">
        <f t="shared" si="2"/>
        <v>8.118607408840063</v>
      </c>
      <c r="S33" s="227"/>
      <c r="T33" s="228">
        <f>SUM(G77)</f>
        <v>10</v>
      </c>
      <c r="U33" s="229"/>
      <c r="V33" s="230">
        <f t="shared" si="6"/>
        <v>0.43599079297975607</v>
      </c>
      <c r="W33" s="227"/>
      <c r="X33" s="7"/>
      <c r="Y33" s="17">
        <f t="shared" si="7"/>
        <v>0.28675670407681575</v>
      </c>
      <c r="Z33" s="7"/>
      <c r="AA33" s="7"/>
      <c r="AD33" s="7"/>
      <c r="AE33" s="7"/>
      <c r="AF33" s="221">
        <f>+AI32+1</f>
        <v>84</v>
      </c>
      <c r="AG33" s="207"/>
      <c r="AH33" s="18" t="s">
        <v>104</v>
      </c>
      <c r="AI33" s="207">
        <f t="shared" si="3"/>
        <v>89</v>
      </c>
      <c r="AJ33" s="222"/>
      <c r="AK33" s="221">
        <f t="shared" si="4"/>
        <v>83.5</v>
      </c>
      <c r="AL33" s="222"/>
      <c r="AM33" s="221">
        <f>+(AK33-AW23)/AW24</f>
        <v>0.3964251076299195</v>
      </c>
      <c r="AN33" s="207"/>
      <c r="AO33" s="222"/>
      <c r="AP33" s="223">
        <f t="shared" si="8"/>
        <v>0.15410427656613801</v>
      </c>
      <c r="AQ33" s="224"/>
      <c r="AR33" s="223">
        <f>IF(AND(AM33&lt;0,AM34&gt;0),(ABS(AP33+AP34)),(ABS(AP33-AP34)))</f>
        <v>0.20907501096047176</v>
      </c>
      <c r="AS33" s="225"/>
      <c r="AT33" s="225"/>
      <c r="AU33" s="226">
        <f t="shared" si="9"/>
        <v>6.6904003507350964</v>
      </c>
      <c r="AV33" s="227"/>
      <c r="AW33" s="228">
        <f>SUM(AL77)</f>
        <v>3</v>
      </c>
      <c r="AX33" s="229"/>
      <c r="AY33" s="230">
        <f t="shared" si="10"/>
        <v>2.0356113288809916</v>
      </c>
      <c r="AZ33" s="227"/>
      <c r="BA33" s="7"/>
      <c r="BB33" s="17">
        <f t="shared" si="11"/>
        <v>0.3964251076299195</v>
      </c>
    </row>
    <row r="34" spans="1:55" ht="15.75" x14ac:dyDescent="0.25">
      <c r="C34" s="221">
        <f>+F33+1</f>
        <v>72</v>
      </c>
      <c r="D34" s="207"/>
      <c r="E34" s="18" t="s">
        <v>104</v>
      </c>
      <c r="F34" s="207">
        <f t="shared" si="0"/>
        <v>78</v>
      </c>
      <c r="G34" s="222"/>
      <c r="H34" s="221">
        <f t="shared" si="5"/>
        <v>71.5</v>
      </c>
      <c r="I34" s="222"/>
      <c r="J34" s="221">
        <f>+(H34-T23)/T24</f>
        <v>1.1102631362974149</v>
      </c>
      <c r="K34" s="207"/>
      <c r="L34" s="222"/>
      <c r="M34" s="223">
        <f>NORMSDIST(Y34)-0.5</f>
        <v>0.36655717334058635</v>
      </c>
      <c r="N34" s="224"/>
      <c r="O34" s="223">
        <f>IF(AND(J34&lt;0,J35&gt;0),(ABS(M34+J35)),(ABS(M34-M35)))</f>
        <v>0.10687209368738648</v>
      </c>
      <c r="P34" s="225"/>
      <c r="Q34" s="225"/>
      <c r="R34" s="226">
        <f t="shared" si="2"/>
        <v>3.4199069979963674</v>
      </c>
      <c r="S34" s="227"/>
      <c r="T34" s="228">
        <f>SUM(H77)</f>
        <v>3</v>
      </c>
      <c r="U34" s="229"/>
      <c r="V34" s="230">
        <f t="shared" si="6"/>
        <v>5.1557509332746082E-2</v>
      </c>
      <c r="W34" s="227"/>
      <c r="X34" s="7"/>
      <c r="Y34" s="17">
        <f t="shared" si="7"/>
        <v>1.1102631362974149</v>
      </c>
      <c r="Z34" s="7"/>
      <c r="AA34" s="7"/>
      <c r="AD34" s="7"/>
      <c r="AE34" s="7"/>
      <c r="AF34" s="221">
        <f>+AI33+1</f>
        <v>90</v>
      </c>
      <c r="AG34" s="207"/>
      <c r="AH34" s="18" t="s">
        <v>104</v>
      </c>
      <c r="AI34" s="207">
        <f t="shared" si="3"/>
        <v>95</v>
      </c>
      <c r="AJ34" s="222"/>
      <c r="AK34" s="221">
        <f t="shared" si="4"/>
        <v>89.5</v>
      </c>
      <c r="AL34" s="222"/>
      <c r="AM34" s="221">
        <f>+(AK34-AW23)/AW24</f>
        <v>1.0947152054734475</v>
      </c>
      <c r="AN34" s="207"/>
      <c r="AO34" s="222"/>
      <c r="AP34" s="223">
        <f>NORMSDIST(BB34)-0.5</f>
        <v>0.36317928752660977</v>
      </c>
      <c r="AQ34" s="224"/>
      <c r="AR34" s="223">
        <f>IF(AND(AM34&lt;0,AM35&gt;0),(ABS(AP34+AM35)),(ABS(AP34-AP35)))</f>
        <v>0.10033467443147825</v>
      </c>
      <c r="AS34" s="225"/>
      <c r="AT34" s="225"/>
      <c r="AU34" s="226">
        <f t="shared" si="9"/>
        <v>3.2107095818073041</v>
      </c>
      <c r="AV34" s="227"/>
      <c r="AW34" s="228">
        <f>SUM(AM77)</f>
        <v>6</v>
      </c>
      <c r="AX34" s="229"/>
      <c r="AY34" s="230">
        <f t="shared" si="10"/>
        <v>2.4231842958035941</v>
      </c>
      <c r="AZ34" s="227"/>
      <c r="BA34" s="7"/>
      <c r="BB34" s="17">
        <f t="shared" si="11"/>
        <v>1.0947152054734475</v>
      </c>
    </row>
    <row r="35" spans="1:55" ht="16.5" thickBot="1" x14ac:dyDescent="0.3">
      <c r="C35" s="19"/>
      <c r="D35" s="20"/>
      <c r="E35" s="20"/>
      <c r="F35" s="20"/>
      <c r="G35" s="21"/>
      <c r="H35" s="217">
        <f>F34+0.5</f>
        <v>78.5</v>
      </c>
      <c r="I35" s="218"/>
      <c r="J35" s="217">
        <f>+(H35-T23)/T24</f>
        <v>1.9337695685180141</v>
      </c>
      <c r="K35" s="219"/>
      <c r="L35" s="218"/>
      <c r="M35" s="220">
        <f t="shared" ref="M35" si="12">NORMSDIST(Y35)-0.5</f>
        <v>0.47342926702797283</v>
      </c>
      <c r="N35" s="211"/>
      <c r="O35" s="220"/>
      <c r="P35" s="210"/>
      <c r="Q35" s="210"/>
      <c r="R35" s="220"/>
      <c r="S35" s="211"/>
      <c r="T35" s="208"/>
      <c r="U35" s="209"/>
      <c r="V35" s="210"/>
      <c r="W35" s="211"/>
      <c r="X35" s="7"/>
      <c r="Y35" s="17">
        <f t="shared" si="7"/>
        <v>1.9337695685180141</v>
      </c>
      <c r="Z35" s="7"/>
      <c r="AA35" s="7"/>
      <c r="AD35" s="7"/>
      <c r="AE35" s="7"/>
      <c r="AF35" s="19"/>
      <c r="AG35" s="20"/>
      <c r="AH35" s="20"/>
      <c r="AI35" s="20"/>
      <c r="AJ35" s="21"/>
      <c r="AK35" s="217">
        <f>AI34+0.5</f>
        <v>95.5</v>
      </c>
      <c r="AL35" s="218"/>
      <c r="AM35" s="217">
        <f>+(AK35-AW23)/AW24</f>
        <v>1.7930053033169753</v>
      </c>
      <c r="AN35" s="219"/>
      <c r="AO35" s="218"/>
      <c r="AP35" s="220">
        <f t="shared" ref="AP35" si="13">NORMSDIST(BB35)-0.5</f>
        <v>0.46351396195808803</v>
      </c>
      <c r="AQ35" s="211"/>
      <c r="AR35" s="220"/>
      <c r="AS35" s="210"/>
      <c r="AT35" s="210"/>
      <c r="AU35" s="220"/>
      <c r="AV35" s="211"/>
      <c r="AW35" s="208"/>
      <c r="AX35" s="209"/>
      <c r="AY35" s="210"/>
      <c r="AZ35" s="211"/>
      <c r="BA35" s="7"/>
      <c r="BB35" s="17">
        <f t="shared" si="11"/>
        <v>1.7930053033169753</v>
      </c>
    </row>
    <row r="36" spans="1:55" ht="16.5" thickBot="1" x14ac:dyDescent="0.3"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12" t="s">
        <v>105</v>
      </c>
      <c r="R36" s="213"/>
      <c r="S36" s="213"/>
      <c r="T36" s="212" t="s">
        <v>1</v>
      </c>
      <c r="U36" s="214"/>
      <c r="V36" s="215">
        <f>SUM(V29:W35)</f>
        <v>7.6423990463891585</v>
      </c>
      <c r="W36" s="216"/>
      <c r="X36" s="7"/>
      <c r="Y36" s="17"/>
      <c r="Z36" s="7"/>
      <c r="AA36" s="7"/>
      <c r="AD36" s="7"/>
      <c r="AE36" s="7"/>
      <c r="AF36" s="22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12" t="s">
        <v>105</v>
      </c>
      <c r="AU36" s="212"/>
      <c r="AV36" s="212"/>
      <c r="AW36" s="212" t="s">
        <v>1</v>
      </c>
      <c r="AX36" s="214"/>
      <c r="AY36" s="215">
        <f>SUM(AY29:AZ35)</f>
        <v>9.9606678907567279</v>
      </c>
      <c r="AZ36" s="216"/>
      <c r="BA36" s="7"/>
      <c r="BB36" s="17"/>
    </row>
    <row r="37" spans="1:55" ht="15.75" x14ac:dyDescent="0.25">
      <c r="C37" s="14"/>
      <c r="D37" s="12" t="s">
        <v>228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05">
        <f>CHIINV(5%,5)</f>
        <v>11.070497693516353</v>
      </c>
      <c r="T37" s="205"/>
      <c r="U37" s="12"/>
      <c r="V37" s="24"/>
      <c r="W37" s="25"/>
      <c r="X37" s="7"/>
      <c r="Y37" s="17"/>
      <c r="Z37" s="7"/>
      <c r="AA37" s="7"/>
      <c r="AD37" s="7"/>
      <c r="AE37" s="7"/>
      <c r="AF37" s="14"/>
      <c r="AG37" s="12" t="s">
        <v>229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205">
        <f>CHIINV(5%,5)</f>
        <v>11.070497693516353</v>
      </c>
      <c r="AW37" s="205"/>
      <c r="AX37" s="12"/>
      <c r="AY37" s="24"/>
      <c r="AZ37" s="25"/>
      <c r="BA37" s="7"/>
      <c r="BB37" s="17"/>
    </row>
    <row r="38" spans="1:55" ht="15.75" x14ac:dyDescent="0.25">
      <c r="C38" s="1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24"/>
      <c r="W38" s="25"/>
      <c r="X38" s="7"/>
      <c r="Y38" s="17"/>
      <c r="Z38" s="7"/>
      <c r="AA38" s="7"/>
      <c r="AD38" s="7"/>
      <c r="AE38" s="7"/>
      <c r="AF38" s="14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24"/>
      <c r="AZ38" s="25"/>
      <c r="BA38" s="7"/>
      <c r="BB38" s="17"/>
    </row>
    <row r="39" spans="1:55" ht="15.75" x14ac:dyDescent="0.25">
      <c r="C39" s="1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24"/>
      <c r="W39" s="25"/>
      <c r="X39" s="7"/>
      <c r="Y39" s="17"/>
      <c r="Z39" s="7"/>
      <c r="AA39" s="7"/>
      <c r="AD39" s="7"/>
      <c r="AE39" s="7"/>
      <c r="AF39" s="14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24"/>
      <c r="AZ39" s="25"/>
      <c r="BA39" s="7"/>
      <c r="BB39" s="17"/>
    </row>
    <row r="40" spans="1:55" ht="15.75" x14ac:dyDescent="0.25">
      <c r="C40" s="14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4"/>
      <c r="W40" s="25"/>
      <c r="X40" s="7"/>
      <c r="Y40" s="17"/>
      <c r="Z40" s="7"/>
      <c r="AA40" s="7"/>
      <c r="AD40" s="7"/>
      <c r="AE40" s="7"/>
      <c r="AF40" s="14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24"/>
      <c r="AZ40" s="25"/>
      <c r="BA40" s="7"/>
      <c r="BB40" s="17"/>
    </row>
    <row r="41" spans="1:55" ht="15.75" x14ac:dyDescent="0.25">
      <c r="C41" s="14"/>
      <c r="D41" s="12"/>
      <c r="E41" s="12"/>
      <c r="F41" s="12"/>
      <c r="G41" s="12"/>
      <c r="H41" s="12"/>
      <c r="I41" s="26"/>
      <c r="J41" s="206">
        <f>IF(V36&lt;L41,V36," ")</f>
        <v>7.6423990463891585</v>
      </c>
      <c r="K41" s="206"/>
      <c r="L41" s="207">
        <f>S37</f>
        <v>11.070497693516353</v>
      </c>
      <c r="M41" s="207"/>
      <c r="N41" s="206" t="str">
        <f>IF(V36&gt;S37,V36," ")</f>
        <v xml:space="preserve"> </v>
      </c>
      <c r="O41" s="206"/>
      <c r="P41" s="12"/>
      <c r="Q41" s="12"/>
      <c r="R41" s="12"/>
      <c r="S41" s="12"/>
      <c r="T41" s="12"/>
      <c r="U41" s="12"/>
      <c r="V41" s="24"/>
      <c r="W41" s="25"/>
      <c r="X41" s="7"/>
      <c r="Y41" s="17"/>
      <c r="Z41" s="7"/>
      <c r="AA41" s="7"/>
      <c r="AD41" s="7"/>
      <c r="AE41" s="7"/>
      <c r="AF41" s="14"/>
      <c r="AG41" s="12"/>
      <c r="AH41" s="12"/>
      <c r="AI41" s="12"/>
      <c r="AJ41" s="12"/>
      <c r="AK41" s="12"/>
      <c r="AL41" s="27"/>
      <c r="AM41" s="206">
        <f>IF(AY36&lt;AO41,AY36," ")</f>
        <v>9.9606678907567279</v>
      </c>
      <c r="AN41" s="206"/>
      <c r="AO41" s="207">
        <f>AV37</f>
        <v>11.070497693516353</v>
      </c>
      <c r="AP41" s="207"/>
      <c r="AQ41" s="206" t="str">
        <f>IF(AY36&gt;AV37,AY36," ")</f>
        <v xml:space="preserve"> </v>
      </c>
      <c r="AR41" s="206"/>
      <c r="AS41" s="12"/>
      <c r="AT41" s="12"/>
      <c r="AU41" s="12"/>
      <c r="AV41" s="12"/>
      <c r="AW41" s="12"/>
      <c r="AX41" s="12"/>
      <c r="AY41" s="24"/>
      <c r="AZ41" s="25"/>
      <c r="BA41" s="7"/>
      <c r="BB41" s="17"/>
    </row>
    <row r="42" spans="1:55" ht="15.75" x14ac:dyDescent="0.25">
      <c r="C42" s="14"/>
      <c r="D42" s="201" t="s">
        <v>330</v>
      </c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2"/>
      <c r="X42" s="7"/>
      <c r="Y42" s="17"/>
      <c r="Z42" s="7"/>
      <c r="AA42" s="7"/>
      <c r="AD42" s="7"/>
      <c r="AE42" s="7"/>
      <c r="AF42" s="14"/>
      <c r="AG42" s="201" t="s">
        <v>328</v>
      </c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2"/>
      <c r="BA42" s="7"/>
      <c r="BB42" s="17"/>
    </row>
    <row r="43" spans="1:55" ht="16.5" thickBot="1" x14ac:dyDescent="0.3">
      <c r="C43" s="19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  <c r="X43" s="7"/>
      <c r="Y43" s="17"/>
      <c r="Z43" s="7"/>
      <c r="AA43" s="7"/>
      <c r="AD43" s="7"/>
      <c r="AE43" s="7"/>
      <c r="AF43" s="19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4"/>
      <c r="BA43" s="7"/>
      <c r="BB43" s="17"/>
    </row>
    <row r="44" spans="1:55" x14ac:dyDescent="0.25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BC44" s="7"/>
    </row>
    <row r="45" spans="1:55" x14ac:dyDescent="0.25">
      <c r="A45" s="28">
        <v>1</v>
      </c>
      <c r="B45" s="1">
        <v>53</v>
      </c>
      <c r="C45" s="29">
        <f>IF(AND(B45&gt;=$C$29,B45&lt;=$F$29),1,0)</f>
        <v>0</v>
      </c>
      <c r="D45" s="30">
        <f t="shared" ref="D45:D74" si="14">IF(AND(B45&gt;$F$29,B45&lt;=$F$30),1,0)</f>
        <v>0</v>
      </c>
      <c r="E45" s="30">
        <f t="shared" ref="E45:E74" si="15">IF(AND(B45&gt;$F$30,B45&lt;=$F$31),1,0)</f>
        <v>1</v>
      </c>
      <c r="F45" s="30">
        <f t="shared" ref="F45:F74" si="16">IF(AND(B45&gt;$F$31,B45&lt;=$F$32),1,0)</f>
        <v>0</v>
      </c>
      <c r="G45" s="30">
        <f t="shared" ref="G45:G74" si="17">IF(AND(B45&gt;$F$32,B45&lt;=$F$33),1,0)</f>
        <v>0</v>
      </c>
      <c r="H45" s="30">
        <f t="shared" ref="H45:I74" si="18">IF(AND(B45&gt;$F$33,B45&lt;=$F$34),1,0)</f>
        <v>0</v>
      </c>
      <c r="I45" s="30">
        <f t="shared" si="18"/>
        <v>0</v>
      </c>
      <c r="J45" s="29">
        <f>SUM(C45:I45)</f>
        <v>1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AF45" s="28">
        <v>1</v>
      </c>
      <c r="AG45" s="1">
        <v>77</v>
      </c>
      <c r="AH45" s="29">
        <f>IF(AND(AG45&gt;=$AF$29,AG45&lt;=$AI$29),1,0)</f>
        <v>0</v>
      </c>
      <c r="AI45" s="30">
        <f t="shared" ref="AI45:AI74" si="19">IF(AND(AG45&gt;$AI$29,AG45&lt;=$AI$30),1,0)</f>
        <v>0</v>
      </c>
      <c r="AJ45" s="30">
        <f t="shared" ref="AJ45:AJ74" si="20">IF(AND(AG45&gt;$AI$30,AG45&lt;=$AI$31),1,0)</f>
        <v>1</v>
      </c>
      <c r="AK45" s="30">
        <f t="shared" ref="AK45:AK74" si="21">IF(AND(AG45&gt;$AI$31,AG45&lt;=$AI$32),1,0)</f>
        <v>0</v>
      </c>
      <c r="AL45" s="30">
        <f t="shared" ref="AL45:AL74" si="22">IF(AND(AG45&gt;$AI$32,AG45&lt;=$AI$33),1,0)</f>
        <v>0</v>
      </c>
      <c r="AM45" s="30">
        <f t="shared" ref="AM45:AN74" si="23">IF(AND(AG45&gt;$AI$33,AG45&lt;=$AI$34),1,0)</f>
        <v>0</v>
      </c>
      <c r="AN45" s="30">
        <f t="shared" si="23"/>
        <v>0</v>
      </c>
      <c r="AO45" s="29">
        <f>SUM(AH45:AN45)</f>
        <v>1</v>
      </c>
      <c r="BC45" s="7"/>
    </row>
    <row r="46" spans="1:55" x14ac:dyDescent="0.25">
      <c r="A46" s="28">
        <v>2</v>
      </c>
      <c r="B46" s="1">
        <v>70</v>
      </c>
      <c r="C46" s="29">
        <f t="shared" ref="C46:C74" si="24">IF(AND(B46&gt;=$C$29,B46&lt;=$F$29),1,0)</f>
        <v>0</v>
      </c>
      <c r="D46" s="30">
        <f t="shared" si="14"/>
        <v>0</v>
      </c>
      <c r="E46" s="30">
        <f t="shared" si="15"/>
        <v>0</v>
      </c>
      <c r="F46" s="30">
        <f t="shared" si="16"/>
        <v>0</v>
      </c>
      <c r="G46" s="30">
        <f t="shared" si="17"/>
        <v>1</v>
      </c>
      <c r="H46" s="30">
        <f t="shared" si="18"/>
        <v>0</v>
      </c>
      <c r="I46" s="30">
        <f t="shared" si="18"/>
        <v>0</v>
      </c>
      <c r="J46" s="29">
        <f t="shared" ref="J46:J74" si="25">SUM(C46:I46)</f>
        <v>1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AF46" s="28">
        <v>2</v>
      </c>
      <c r="AG46" s="1">
        <v>83</v>
      </c>
      <c r="AH46" s="29">
        <f>IF(AND(AG46&gt;=$AF$29,AG46&lt;=$AI$29),1,0)</f>
        <v>0</v>
      </c>
      <c r="AI46" s="30">
        <f t="shared" si="19"/>
        <v>0</v>
      </c>
      <c r="AJ46" s="30">
        <f t="shared" si="20"/>
        <v>0</v>
      </c>
      <c r="AK46" s="30">
        <f t="shared" si="21"/>
        <v>1</v>
      </c>
      <c r="AL46" s="30">
        <f t="shared" si="22"/>
        <v>0</v>
      </c>
      <c r="AM46" s="30">
        <f t="shared" si="23"/>
        <v>0</v>
      </c>
      <c r="AN46" s="30">
        <f t="shared" si="23"/>
        <v>0</v>
      </c>
      <c r="AO46" s="29">
        <f t="shared" ref="AO46:AO74" si="26">SUM(AH46:AN46)</f>
        <v>1</v>
      </c>
      <c r="BC46" s="7"/>
    </row>
    <row r="47" spans="1:55" x14ac:dyDescent="0.25">
      <c r="A47" s="28">
        <v>3</v>
      </c>
      <c r="B47" s="1">
        <v>67</v>
      </c>
      <c r="C47" s="29">
        <f t="shared" si="24"/>
        <v>0</v>
      </c>
      <c r="D47" s="30">
        <f t="shared" si="14"/>
        <v>0</v>
      </c>
      <c r="E47" s="30">
        <f t="shared" si="15"/>
        <v>0</v>
      </c>
      <c r="F47" s="30">
        <f t="shared" si="16"/>
        <v>0</v>
      </c>
      <c r="G47" s="30">
        <f t="shared" si="17"/>
        <v>1</v>
      </c>
      <c r="H47" s="30">
        <f t="shared" si="18"/>
        <v>0</v>
      </c>
      <c r="I47" s="30">
        <f t="shared" si="18"/>
        <v>0</v>
      </c>
      <c r="J47" s="29">
        <f t="shared" si="25"/>
        <v>1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F47" s="28">
        <v>3</v>
      </c>
      <c r="AG47" s="1">
        <v>90</v>
      </c>
      <c r="AH47" s="29">
        <f>IF(AND(AG47&gt;=$AF$29,AG47&lt;=$AI$29),1,0)</f>
        <v>0</v>
      </c>
      <c r="AI47" s="30">
        <f t="shared" si="19"/>
        <v>0</v>
      </c>
      <c r="AJ47" s="30">
        <f t="shared" si="20"/>
        <v>0</v>
      </c>
      <c r="AK47" s="30">
        <f t="shared" si="21"/>
        <v>0</v>
      </c>
      <c r="AL47" s="30">
        <f t="shared" si="22"/>
        <v>0</v>
      </c>
      <c r="AM47" s="30">
        <f t="shared" si="23"/>
        <v>1</v>
      </c>
      <c r="AN47" s="30">
        <f t="shared" si="23"/>
        <v>0</v>
      </c>
      <c r="AO47" s="29">
        <f t="shared" si="26"/>
        <v>1</v>
      </c>
      <c r="BC47" s="7"/>
    </row>
    <row r="48" spans="1:55" x14ac:dyDescent="0.25">
      <c r="A48" s="28">
        <v>4</v>
      </c>
      <c r="B48" s="1">
        <v>60</v>
      </c>
      <c r="C48" s="29">
        <f t="shared" si="24"/>
        <v>0</v>
      </c>
      <c r="D48" s="30">
        <f t="shared" si="14"/>
        <v>0</v>
      </c>
      <c r="E48" s="30">
        <f t="shared" si="15"/>
        <v>0</v>
      </c>
      <c r="F48" s="30">
        <f t="shared" si="16"/>
        <v>1</v>
      </c>
      <c r="G48" s="30">
        <f t="shared" si="17"/>
        <v>0</v>
      </c>
      <c r="H48" s="30">
        <f t="shared" si="18"/>
        <v>0</v>
      </c>
      <c r="I48" s="30">
        <f t="shared" si="18"/>
        <v>0</v>
      </c>
      <c r="J48" s="29">
        <f t="shared" si="25"/>
        <v>1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AF48" s="28">
        <v>4</v>
      </c>
      <c r="AG48" s="1">
        <v>87</v>
      </c>
      <c r="AH48" s="29">
        <f>IF(AND(AG48&gt;=$AF$29,AG48&lt;=$AI$29),1,0)</f>
        <v>0</v>
      </c>
      <c r="AI48" s="30">
        <f t="shared" si="19"/>
        <v>0</v>
      </c>
      <c r="AJ48" s="30">
        <f t="shared" si="20"/>
        <v>0</v>
      </c>
      <c r="AK48" s="30">
        <f t="shared" si="21"/>
        <v>0</v>
      </c>
      <c r="AL48" s="30">
        <f t="shared" si="22"/>
        <v>1</v>
      </c>
      <c r="AM48" s="30">
        <f t="shared" si="23"/>
        <v>0</v>
      </c>
      <c r="AN48" s="30">
        <f t="shared" si="23"/>
        <v>0</v>
      </c>
      <c r="AO48" s="29">
        <f t="shared" si="26"/>
        <v>1</v>
      </c>
      <c r="BC48" s="7"/>
    </row>
    <row r="49" spans="1:55" x14ac:dyDescent="0.25">
      <c r="A49" s="28">
        <v>5</v>
      </c>
      <c r="B49" s="1">
        <v>63</v>
      </c>
      <c r="C49" s="29">
        <f t="shared" si="24"/>
        <v>0</v>
      </c>
      <c r="D49" s="30">
        <f t="shared" si="14"/>
        <v>0</v>
      </c>
      <c r="E49" s="30">
        <f t="shared" si="15"/>
        <v>0</v>
      </c>
      <c r="F49" s="30">
        <f t="shared" si="16"/>
        <v>1</v>
      </c>
      <c r="G49" s="30">
        <f t="shared" si="17"/>
        <v>0</v>
      </c>
      <c r="H49" s="30">
        <f t="shared" si="18"/>
        <v>0</v>
      </c>
      <c r="I49" s="30">
        <f t="shared" si="18"/>
        <v>0</v>
      </c>
      <c r="J49" s="29">
        <f t="shared" si="25"/>
        <v>1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AF49" s="28">
        <v>5</v>
      </c>
      <c r="AG49" s="1">
        <v>77</v>
      </c>
      <c r="AH49" s="29">
        <f t="shared" ref="AH49:AH74" si="27">IF(AND(AG49&gt;=$AF$29,AG49&lt;=$AI$29),1,0)</f>
        <v>0</v>
      </c>
      <c r="AI49" s="30">
        <f t="shared" si="19"/>
        <v>0</v>
      </c>
      <c r="AJ49" s="30">
        <f t="shared" si="20"/>
        <v>1</v>
      </c>
      <c r="AK49" s="30">
        <f t="shared" si="21"/>
        <v>0</v>
      </c>
      <c r="AL49" s="30">
        <f t="shared" si="22"/>
        <v>0</v>
      </c>
      <c r="AM49" s="30">
        <f t="shared" si="23"/>
        <v>0</v>
      </c>
      <c r="AN49" s="30">
        <f t="shared" si="23"/>
        <v>0</v>
      </c>
      <c r="AO49" s="29">
        <f t="shared" si="26"/>
        <v>1</v>
      </c>
      <c r="BC49" s="7"/>
    </row>
    <row r="50" spans="1:55" x14ac:dyDescent="0.25">
      <c r="A50" s="28">
        <v>6</v>
      </c>
      <c r="B50" s="1">
        <v>67</v>
      </c>
      <c r="C50" s="29">
        <f t="shared" si="24"/>
        <v>0</v>
      </c>
      <c r="D50" s="30">
        <f t="shared" si="14"/>
        <v>0</v>
      </c>
      <c r="E50" s="30">
        <f t="shared" si="15"/>
        <v>0</v>
      </c>
      <c r="F50" s="30">
        <f t="shared" si="16"/>
        <v>0</v>
      </c>
      <c r="G50" s="30">
        <f t="shared" si="17"/>
        <v>1</v>
      </c>
      <c r="H50" s="30">
        <f t="shared" si="18"/>
        <v>0</v>
      </c>
      <c r="I50" s="30">
        <f t="shared" si="18"/>
        <v>0</v>
      </c>
      <c r="J50" s="29">
        <f t="shared" si="25"/>
        <v>1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AF50" s="28">
        <v>6</v>
      </c>
      <c r="AG50" s="1">
        <v>83</v>
      </c>
      <c r="AH50" s="29">
        <f t="shared" si="27"/>
        <v>0</v>
      </c>
      <c r="AI50" s="30">
        <f t="shared" si="19"/>
        <v>0</v>
      </c>
      <c r="AJ50" s="30">
        <f t="shared" si="20"/>
        <v>0</v>
      </c>
      <c r="AK50" s="30">
        <f t="shared" si="21"/>
        <v>1</v>
      </c>
      <c r="AL50" s="30">
        <f t="shared" si="22"/>
        <v>0</v>
      </c>
      <c r="AM50" s="30">
        <f t="shared" si="23"/>
        <v>0</v>
      </c>
      <c r="AN50" s="30">
        <f t="shared" si="23"/>
        <v>0</v>
      </c>
      <c r="AO50" s="29">
        <f t="shared" si="26"/>
        <v>1</v>
      </c>
      <c r="BC50" s="7"/>
    </row>
    <row r="51" spans="1:55" x14ac:dyDescent="0.25">
      <c r="A51" s="28">
        <v>7</v>
      </c>
      <c r="B51" s="1">
        <v>73</v>
      </c>
      <c r="C51" s="29">
        <f t="shared" si="24"/>
        <v>0</v>
      </c>
      <c r="D51" s="30">
        <f t="shared" si="14"/>
        <v>0</v>
      </c>
      <c r="E51" s="30">
        <f t="shared" si="15"/>
        <v>0</v>
      </c>
      <c r="F51" s="30">
        <f t="shared" si="16"/>
        <v>0</v>
      </c>
      <c r="G51" s="30">
        <f t="shared" si="17"/>
        <v>0</v>
      </c>
      <c r="H51" s="30">
        <f t="shared" si="18"/>
        <v>1</v>
      </c>
      <c r="I51" s="30">
        <f t="shared" si="18"/>
        <v>0</v>
      </c>
      <c r="J51" s="29">
        <f t="shared" si="25"/>
        <v>1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AF51" s="28">
        <v>7</v>
      </c>
      <c r="AG51" s="1">
        <v>93</v>
      </c>
      <c r="AH51" s="29">
        <f t="shared" si="27"/>
        <v>0</v>
      </c>
      <c r="AI51" s="30">
        <f t="shared" si="19"/>
        <v>0</v>
      </c>
      <c r="AJ51" s="30">
        <f t="shared" si="20"/>
        <v>0</v>
      </c>
      <c r="AK51" s="30">
        <f t="shared" si="21"/>
        <v>0</v>
      </c>
      <c r="AL51" s="30">
        <f t="shared" si="22"/>
        <v>0</v>
      </c>
      <c r="AM51" s="30">
        <f t="shared" si="23"/>
        <v>1</v>
      </c>
      <c r="AN51" s="30">
        <f t="shared" si="23"/>
        <v>0</v>
      </c>
      <c r="AO51" s="29">
        <f t="shared" si="26"/>
        <v>1</v>
      </c>
      <c r="BC51" s="7"/>
    </row>
    <row r="52" spans="1:55" x14ac:dyDescent="0.25">
      <c r="A52" s="28">
        <v>8</v>
      </c>
      <c r="B52" s="1">
        <v>57</v>
      </c>
      <c r="C52" s="29">
        <f t="shared" si="24"/>
        <v>0</v>
      </c>
      <c r="D52" s="30">
        <f t="shared" si="14"/>
        <v>0</v>
      </c>
      <c r="E52" s="30">
        <f t="shared" si="15"/>
        <v>1</v>
      </c>
      <c r="F52" s="30">
        <f t="shared" si="16"/>
        <v>0</v>
      </c>
      <c r="G52" s="30">
        <f t="shared" si="17"/>
        <v>0</v>
      </c>
      <c r="H52" s="30">
        <f t="shared" si="18"/>
        <v>0</v>
      </c>
      <c r="I52" s="30">
        <f t="shared" si="18"/>
        <v>0</v>
      </c>
      <c r="J52" s="29">
        <f t="shared" si="25"/>
        <v>1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AF52" s="28">
        <v>8</v>
      </c>
      <c r="AG52" s="1">
        <v>83</v>
      </c>
      <c r="AH52" s="29">
        <f t="shared" si="27"/>
        <v>0</v>
      </c>
      <c r="AI52" s="30">
        <f t="shared" si="19"/>
        <v>0</v>
      </c>
      <c r="AJ52" s="30">
        <f t="shared" si="20"/>
        <v>0</v>
      </c>
      <c r="AK52" s="30">
        <f t="shared" si="21"/>
        <v>1</v>
      </c>
      <c r="AL52" s="30">
        <f t="shared" si="22"/>
        <v>0</v>
      </c>
      <c r="AM52" s="30">
        <f t="shared" si="23"/>
        <v>0</v>
      </c>
      <c r="AN52" s="30">
        <f t="shared" si="23"/>
        <v>0</v>
      </c>
      <c r="AO52" s="29">
        <f t="shared" si="26"/>
        <v>1</v>
      </c>
      <c r="BC52" s="7"/>
    </row>
    <row r="53" spans="1:55" x14ac:dyDescent="0.25">
      <c r="A53" s="28">
        <v>9</v>
      </c>
      <c r="B53" s="1">
        <v>67</v>
      </c>
      <c r="C53" s="29">
        <f t="shared" si="24"/>
        <v>0</v>
      </c>
      <c r="D53" s="30">
        <f t="shared" si="14"/>
        <v>0</v>
      </c>
      <c r="E53" s="30">
        <f t="shared" si="15"/>
        <v>0</v>
      </c>
      <c r="F53" s="30">
        <f t="shared" si="16"/>
        <v>0</v>
      </c>
      <c r="G53" s="30">
        <f t="shared" si="17"/>
        <v>1</v>
      </c>
      <c r="H53" s="30">
        <f t="shared" si="18"/>
        <v>0</v>
      </c>
      <c r="I53" s="30">
        <f t="shared" si="18"/>
        <v>0</v>
      </c>
      <c r="J53" s="29">
        <f t="shared" si="25"/>
        <v>1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AF53" s="28">
        <v>9</v>
      </c>
      <c r="AG53" s="1">
        <v>83</v>
      </c>
      <c r="AH53" s="29">
        <f t="shared" si="27"/>
        <v>0</v>
      </c>
      <c r="AI53" s="30">
        <f t="shared" si="19"/>
        <v>0</v>
      </c>
      <c r="AJ53" s="30">
        <f t="shared" si="20"/>
        <v>0</v>
      </c>
      <c r="AK53" s="30">
        <f t="shared" si="21"/>
        <v>1</v>
      </c>
      <c r="AL53" s="30">
        <f t="shared" si="22"/>
        <v>0</v>
      </c>
      <c r="AM53" s="30">
        <f t="shared" si="23"/>
        <v>0</v>
      </c>
      <c r="AN53" s="30">
        <f t="shared" si="23"/>
        <v>0</v>
      </c>
      <c r="AO53" s="29">
        <f t="shared" si="26"/>
        <v>1</v>
      </c>
      <c r="BC53" s="7"/>
    </row>
    <row r="54" spans="1:55" x14ac:dyDescent="0.25">
      <c r="A54" s="28">
        <v>10</v>
      </c>
      <c r="B54" s="1">
        <v>57</v>
      </c>
      <c r="C54" s="29">
        <f t="shared" si="24"/>
        <v>0</v>
      </c>
      <c r="D54" s="30">
        <f t="shared" si="14"/>
        <v>0</v>
      </c>
      <c r="E54" s="30">
        <f t="shared" si="15"/>
        <v>1</v>
      </c>
      <c r="F54" s="30">
        <f t="shared" si="16"/>
        <v>0</v>
      </c>
      <c r="G54" s="30">
        <f t="shared" si="17"/>
        <v>0</v>
      </c>
      <c r="H54" s="30">
        <f t="shared" si="18"/>
        <v>0</v>
      </c>
      <c r="I54" s="30">
        <f t="shared" si="18"/>
        <v>0</v>
      </c>
      <c r="J54" s="29">
        <f t="shared" si="25"/>
        <v>1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AF54" s="28">
        <v>10</v>
      </c>
      <c r="AG54" s="1">
        <v>77</v>
      </c>
      <c r="AH54" s="29">
        <f t="shared" si="27"/>
        <v>0</v>
      </c>
      <c r="AI54" s="30">
        <f t="shared" si="19"/>
        <v>0</v>
      </c>
      <c r="AJ54" s="30">
        <f t="shared" si="20"/>
        <v>1</v>
      </c>
      <c r="AK54" s="30">
        <f t="shared" si="21"/>
        <v>0</v>
      </c>
      <c r="AL54" s="30">
        <f t="shared" si="22"/>
        <v>0</v>
      </c>
      <c r="AM54" s="30">
        <f t="shared" si="23"/>
        <v>0</v>
      </c>
      <c r="AN54" s="30">
        <f t="shared" si="23"/>
        <v>0</v>
      </c>
      <c r="AO54" s="29">
        <f t="shared" si="26"/>
        <v>1</v>
      </c>
      <c r="BC54" s="7"/>
    </row>
    <row r="55" spans="1:55" x14ac:dyDescent="0.25">
      <c r="A55" s="28">
        <v>11</v>
      </c>
      <c r="B55" s="1">
        <v>60</v>
      </c>
      <c r="C55" s="29">
        <f t="shared" si="24"/>
        <v>0</v>
      </c>
      <c r="D55" s="30">
        <f t="shared" si="14"/>
        <v>0</v>
      </c>
      <c r="E55" s="30">
        <f t="shared" si="15"/>
        <v>0</v>
      </c>
      <c r="F55" s="30">
        <f t="shared" si="16"/>
        <v>1</v>
      </c>
      <c r="G55" s="30">
        <f t="shared" si="17"/>
        <v>0</v>
      </c>
      <c r="H55" s="30">
        <f t="shared" si="18"/>
        <v>0</v>
      </c>
      <c r="I55" s="30">
        <f t="shared" si="18"/>
        <v>0</v>
      </c>
      <c r="J55" s="29">
        <f t="shared" si="25"/>
        <v>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AF55" s="28">
        <v>11</v>
      </c>
      <c r="AG55" s="1">
        <v>80</v>
      </c>
      <c r="AH55" s="29">
        <f t="shared" si="27"/>
        <v>0</v>
      </c>
      <c r="AI55" s="30">
        <f t="shared" si="19"/>
        <v>0</v>
      </c>
      <c r="AJ55" s="30">
        <f t="shared" si="20"/>
        <v>0</v>
      </c>
      <c r="AK55" s="30">
        <f t="shared" si="21"/>
        <v>1</v>
      </c>
      <c r="AL55" s="30">
        <f t="shared" si="22"/>
        <v>0</v>
      </c>
      <c r="AM55" s="30">
        <f t="shared" si="23"/>
        <v>0</v>
      </c>
      <c r="AN55" s="30">
        <f t="shared" si="23"/>
        <v>0</v>
      </c>
      <c r="AO55" s="29">
        <f t="shared" si="26"/>
        <v>1</v>
      </c>
      <c r="BC55" s="7"/>
    </row>
    <row r="56" spans="1:55" x14ac:dyDescent="0.25">
      <c r="A56" s="28">
        <v>12</v>
      </c>
      <c r="B56" s="1">
        <v>70</v>
      </c>
      <c r="C56" s="29">
        <f t="shared" si="24"/>
        <v>0</v>
      </c>
      <c r="D56" s="30">
        <f t="shared" si="14"/>
        <v>0</v>
      </c>
      <c r="E56" s="30">
        <f t="shared" si="15"/>
        <v>0</v>
      </c>
      <c r="F56" s="30">
        <f t="shared" si="16"/>
        <v>0</v>
      </c>
      <c r="G56" s="30">
        <f t="shared" si="17"/>
        <v>1</v>
      </c>
      <c r="H56" s="30">
        <f t="shared" si="18"/>
        <v>0</v>
      </c>
      <c r="I56" s="30">
        <f t="shared" si="18"/>
        <v>0</v>
      </c>
      <c r="J56" s="29">
        <f t="shared" si="25"/>
        <v>1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AF56" s="28">
        <v>12</v>
      </c>
      <c r="AG56" s="1">
        <v>77</v>
      </c>
      <c r="AH56" s="29">
        <f t="shared" si="27"/>
        <v>0</v>
      </c>
      <c r="AI56" s="30">
        <f t="shared" si="19"/>
        <v>0</v>
      </c>
      <c r="AJ56" s="30">
        <f t="shared" si="20"/>
        <v>1</v>
      </c>
      <c r="AK56" s="30">
        <f t="shared" si="21"/>
        <v>0</v>
      </c>
      <c r="AL56" s="30">
        <f t="shared" si="22"/>
        <v>0</v>
      </c>
      <c r="AM56" s="30">
        <f t="shared" si="23"/>
        <v>0</v>
      </c>
      <c r="AN56" s="30">
        <f t="shared" si="23"/>
        <v>0</v>
      </c>
      <c r="AO56" s="29">
        <f t="shared" si="26"/>
        <v>1</v>
      </c>
      <c r="BC56" s="7"/>
    </row>
    <row r="57" spans="1:55" x14ac:dyDescent="0.25">
      <c r="A57" s="28">
        <v>13</v>
      </c>
      <c r="B57" s="1">
        <v>63</v>
      </c>
      <c r="C57" s="29">
        <f t="shared" si="24"/>
        <v>0</v>
      </c>
      <c r="D57" s="30">
        <f t="shared" si="14"/>
        <v>0</v>
      </c>
      <c r="E57" s="30">
        <f t="shared" si="15"/>
        <v>0</v>
      </c>
      <c r="F57" s="30">
        <f t="shared" si="16"/>
        <v>1</v>
      </c>
      <c r="G57" s="30">
        <f t="shared" si="17"/>
        <v>0</v>
      </c>
      <c r="H57" s="30">
        <f t="shared" si="18"/>
        <v>0</v>
      </c>
      <c r="I57" s="30">
        <f t="shared" si="18"/>
        <v>0</v>
      </c>
      <c r="J57" s="29">
        <f t="shared" si="25"/>
        <v>1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AF57" s="28">
        <v>13</v>
      </c>
      <c r="AG57" s="1">
        <v>73</v>
      </c>
      <c r="AH57" s="29">
        <f t="shared" si="27"/>
        <v>0</v>
      </c>
      <c r="AI57" s="30">
        <f t="shared" si="19"/>
        <v>0</v>
      </c>
      <c r="AJ57" s="30">
        <f t="shared" si="20"/>
        <v>1</v>
      </c>
      <c r="AK57" s="30">
        <f t="shared" si="21"/>
        <v>0</v>
      </c>
      <c r="AL57" s="30">
        <f t="shared" si="22"/>
        <v>0</v>
      </c>
      <c r="AM57" s="30">
        <f t="shared" si="23"/>
        <v>0</v>
      </c>
      <c r="AN57" s="30">
        <f t="shared" si="23"/>
        <v>0</v>
      </c>
      <c r="AO57" s="29">
        <f t="shared" si="26"/>
        <v>1</v>
      </c>
      <c r="BC57" s="7"/>
    </row>
    <row r="58" spans="1:55" x14ac:dyDescent="0.25">
      <c r="A58" s="28">
        <v>14</v>
      </c>
      <c r="B58" s="1">
        <v>70</v>
      </c>
      <c r="C58" s="29">
        <f t="shared" si="24"/>
        <v>0</v>
      </c>
      <c r="D58" s="30">
        <f t="shared" si="14"/>
        <v>0</v>
      </c>
      <c r="E58" s="30">
        <f t="shared" si="15"/>
        <v>0</v>
      </c>
      <c r="F58" s="30">
        <f t="shared" si="16"/>
        <v>0</v>
      </c>
      <c r="G58" s="30">
        <f t="shared" si="17"/>
        <v>1</v>
      </c>
      <c r="H58" s="30">
        <f t="shared" si="18"/>
        <v>0</v>
      </c>
      <c r="I58" s="30">
        <f t="shared" si="18"/>
        <v>0</v>
      </c>
      <c r="J58" s="29">
        <f t="shared" si="25"/>
        <v>1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AF58" s="28">
        <v>14</v>
      </c>
      <c r="AG58" s="1">
        <v>87</v>
      </c>
      <c r="AH58" s="29">
        <f t="shared" si="27"/>
        <v>0</v>
      </c>
      <c r="AI58" s="30">
        <f t="shared" si="19"/>
        <v>0</v>
      </c>
      <c r="AJ58" s="30">
        <f t="shared" si="20"/>
        <v>0</v>
      </c>
      <c r="AK58" s="30">
        <f t="shared" si="21"/>
        <v>0</v>
      </c>
      <c r="AL58" s="30">
        <f t="shared" si="22"/>
        <v>1</v>
      </c>
      <c r="AM58" s="30">
        <f t="shared" si="23"/>
        <v>0</v>
      </c>
      <c r="AN58" s="30">
        <f t="shared" si="23"/>
        <v>0</v>
      </c>
      <c r="AO58" s="29">
        <f t="shared" si="26"/>
        <v>1</v>
      </c>
      <c r="BC58" s="7"/>
    </row>
    <row r="59" spans="1:55" x14ac:dyDescent="0.25">
      <c r="A59" s="28">
        <v>15</v>
      </c>
      <c r="B59" s="1">
        <v>47</v>
      </c>
      <c r="C59" s="29">
        <f t="shared" si="24"/>
        <v>0</v>
      </c>
      <c r="D59" s="30">
        <f t="shared" si="14"/>
        <v>1</v>
      </c>
      <c r="E59" s="30">
        <f t="shared" si="15"/>
        <v>0</v>
      </c>
      <c r="F59" s="30">
        <f t="shared" si="16"/>
        <v>0</v>
      </c>
      <c r="G59" s="30">
        <f t="shared" si="17"/>
        <v>0</v>
      </c>
      <c r="H59" s="30">
        <f t="shared" si="18"/>
        <v>0</v>
      </c>
      <c r="I59" s="30">
        <f t="shared" si="18"/>
        <v>0</v>
      </c>
      <c r="J59" s="29">
        <f t="shared" si="25"/>
        <v>1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AF59" s="28">
        <v>15</v>
      </c>
      <c r="AG59" s="1">
        <v>60</v>
      </c>
      <c r="AH59" s="29">
        <f t="shared" si="27"/>
        <v>1</v>
      </c>
      <c r="AI59" s="30">
        <f t="shared" si="19"/>
        <v>0</v>
      </c>
      <c r="AJ59" s="30">
        <f t="shared" si="20"/>
        <v>0</v>
      </c>
      <c r="AK59" s="30">
        <f t="shared" si="21"/>
        <v>0</v>
      </c>
      <c r="AL59" s="30">
        <f t="shared" si="22"/>
        <v>0</v>
      </c>
      <c r="AM59" s="30">
        <f t="shared" si="23"/>
        <v>0</v>
      </c>
      <c r="AN59" s="30">
        <f t="shared" si="23"/>
        <v>0</v>
      </c>
      <c r="AO59" s="29">
        <f t="shared" si="26"/>
        <v>1</v>
      </c>
      <c r="BC59" s="7"/>
    </row>
    <row r="60" spans="1:55" x14ac:dyDescent="0.25">
      <c r="A60" s="28">
        <v>16</v>
      </c>
      <c r="B60" s="1">
        <v>60</v>
      </c>
      <c r="C60" s="29">
        <f t="shared" si="24"/>
        <v>0</v>
      </c>
      <c r="D60" s="30">
        <f t="shared" si="14"/>
        <v>0</v>
      </c>
      <c r="E60" s="30">
        <f t="shared" si="15"/>
        <v>0</v>
      </c>
      <c r="F60" s="30">
        <f t="shared" si="16"/>
        <v>1</v>
      </c>
      <c r="G60" s="30">
        <f t="shared" si="17"/>
        <v>0</v>
      </c>
      <c r="H60" s="30">
        <f t="shared" si="18"/>
        <v>0</v>
      </c>
      <c r="I60" s="30">
        <f t="shared" si="18"/>
        <v>0</v>
      </c>
      <c r="J60" s="29">
        <f t="shared" si="25"/>
        <v>1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AF60" s="28">
        <v>16</v>
      </c>
      <c r="AG60" s="1">
        <v>77</v>
      </c>
      <c r="AH60" s="29">
        <f t="shared" si="27"/>
        <v>0</v>
      </c>
      <c r="AI60" s="30">
        <f t="shared" si="19"/>
        <v>0</v>
      </c>
      <c r="AJ60" s="30">
        <f t="shared" si="20"/>
        <v>1</v>
      </c>
      <c r="AK60" s="30">
        <f t="shared" si="21"/>
        <v>0</v>
      </c>
      <c r="AL60" s="30">
        <f t="shared" si="22"/>
        <v>0</v>
      </c>
      <c r="AM60" s="30">
        <f t="shared" si="23"/>
        <v>0</v>
      </c>
      <c r="AN60" s="30">
        <f t="shared" si="23"/>
        <v>0</v>
      </c>
      <c r="AO60" s="29">
        <f t="shared" si="26"/>
        <v>1</v>
      </c>
      <c r="BC60" s="7"/>
    </row>
    <row r="61" spans="1:55" x14ac:dyDescent="0.25">
      <c r="A61" s="28">
        <v>17</v>
      </c>
      <c r="B61" s="1">
        <v>57</v>
      </c>
      <c r="C61" s="29">
        <f t="shared" si="24"/>
        <v>0</v>
      </c>
      <c r="D61" s="30">
        <f t="shared" si="14"/>
        <v>0</v>
      </c>
      <c r="E61" s="30">
        <f t="shared" si="15"/>
        <v>1</v>
      </c>
      <c r="F61" s="30">
        <f t="shared" si="16"/>
        <v>0</v>
      </c>
      <c r="G61" s="30">
        <f t="shared" si="17"/>
        <v>0</v>
      </c>
      <c r="H61" s="30">
        <f t="shared" si="18"/>
        <v>0</v>
      </c>
      <c r="I61" s="30">
        <f t="shared" si="18"/>
        <v>0</v>
      </c>
      <c r="J61" s="29">
        <f t="shared" si="25"/>
        <v>1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AF61" s="28">
        <v>17</v>
      </c>
      <c r="AG61" s="1">
        <v>83</v>
      </c>
      <c r="AH61" s="29">
        <f t="shared" si="27"/>
        <v>0</v>
      </c>
      <c r="AI61" s="30">
        <f t="shared" si="19"/>
        <v>0</v>
      </c>
      <c r="AJ61" s="30">
        <f t="shared" si="20"/>
        <v>0</v>
      </c>
      <c r="AK61" s="30">
        <f t="shared" si="21"/>
        <v>1</v>
      </c>
      <c r="AL61" s="30">
        <f t="shared" si="22"/>
        <v>0</v>
      </c>
      <c r="AM61" s="30">
        <f t="shared" si="23"/>
        <v>0</v>
      </c>
      <c r="AN61" s="30">
        <f t="shared" si="23"/>
        <v>0</v>
      </c>
      <c r="AO61" s="29">
        <f t="shared" si="26"/>
        <v>1</v>
      </c>
      <c r="BC61" s="7"/>
    </row>
    <row r="62" spans="1:55" x14ac:dyDescent="0.25">
      <c r="A62" s="28">
        <v>18</v>
      </c>
      <c r="B62" s="1">
        <v>63</v>
      </c>
      <c r="C62" s="29">
        <f t="shared" si="24"/>
        <v>0</v>
      </c>
      <c r="D62" s="30">
        <f t="shared" si="14"/>
        <v>0</v>
      </c>
      <c r="E62" s="30">
        <f t="shared" si="15"/>
        <v>0</v>
      </c>
      <c r="F62" s="30">
        <f t="shared" si="16"/>
        <v>1</v>
      </c>
      <c r="G62" s="30">
        <f t="shared" si="17"/>
        <v>0</v>
      </c>
      <c r="H62" s="30">
        <f t="shared" si="18"/>
        <v>0</v>
      </c>
      <c r="I62" s="30">
        <f t="shared" si="18"/>
        <v>0</v>
      </c>
      <c r="J62" s="29">
        <f t="shared" si="25"/>
        <v>1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AF62" s="28">
        <v>18</v>
      </c>
      <c r="AG62" s="1">
        <v>90</v>
      </c>
      <c r="AH62" s="29">
        <f t="shared" si="27"/>
        <v>0</v>
      </c>
      <c r="AI62" s="30">
        <f t="shared" si="19"/>
        <v>0</v>
      </c>
      <c r="AJ62" s="30">
        <f t="shared" si="20"/>
        <v>0</v>
      </c>
      <c r="AK62" s="30">
        <f t="shared" si="21"/>
        <v>0</v>
      </c>
      <c r="AL62" s="30">
        <f t="shared" si="22"/>
        <v>0</v>
      </c>
      <c r="AM62" s="30">
        <f t="shared" si="23"/>
        <v>1</v>
      </c>
      <c r="AN62" s="30">
        <f t="shared" si="23"/>
        <v>0</v>
      </c>
      <c r="AO62" s="29">
        <f t="shared" si="26"/>
        <v>1</v>
      </c>
      <c r="BC62" s="7"/>
    </row>
    <row r="63" spans="1:55" x14ac:dyDescent="0.25">
      <c r="A63" s="28">
        <v>19</v>
      </c>
      <c r="B63" s="1">
        <v>70</v>
      </c>
      <c r="C63" s="29">
        <f t="shared" si="24"/>
        <v>0</v>
      </c>
      <c r="D63" s="30">
        <f t="shared" si="14"/>
        <v>0</v>
      </c>
      <c r="E63" s="30">
        <f t="shared" si="15"/>
        <v>0</v>
      </c>
      <c r="F63" s="30">
        <f t="shared" si="16"/>
        <v>0</v>
      </c>
      <c r="G63" s="30">
        <f t="shared" si="17"/>
        <v>1</v>
      </c>
      <c r="H63" s="30">
        <f t="shared" si="18"/>
        <v>0</v>
      </c>
      <c r="I63" s="30">
        <f t="shared" si="18"/>
        <v>0</v>
      </c>
      <c r="J63" s="29">
        <f t="shared" si="25"/>
        <v>1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AF63" s="28">
        <v>19</v>
      </c>
      <c r="AG63" s="1">
        <v>90</v>
      </c>
      <c r="AH63" s="29">
        <f t="shared" si="27"/>
        <v>0</v>
      </c>
      <c r="AI63" s="30">
        <f t="shared" si="19"/>
        <v>0</v>
      </c>
      <c r="AJ63" s="30">
        <f t="shared" si="20"/>
        <v>0</v>
      </c>
      <c r="AK63" s="30">
        <f t="shared" si="21"/>
        <v>0</v>
      </c>
      <c r="AL63" s="30">
        <f t="shared" si="22"/>
        <v>0</v>
      </c>
      <c r="AM63" s="30">
        <f t="shared" si="23"/>
        <v>1</v>
      </c>
      <c r="AN63" s="30">
        <f t="shared" si="23"/>
        <v>0</v>
      </c>
      <c r="AO63" s="29">
        <f t="shared" si="26"/>
        <v>1</v>
      </c>
      <c r="BC63" s="7"/>
    </row>
    <row r="64" spans="1:55" x14ac:dyDescent="0.25">
      <c r="A64" s="28">
        <v>20</v>
      </c>
      <c r="B64" s="1">
        <v>37</v>
      </c>
      <c r="C64" s="29">
        <f t="shared" si="24"/>
        <v>1</v>
      </c>
      <c r="D64" s="30">
        <f t="shared" si="14"/>
        <v>0</v>
      </c>
      <c r="E64" s="30">
        <f t="shared" si="15"/>
        <v>0</v>
      </c>
      <c r="F64" s="30">
        <f t="shared" si="16"/>
        <v>0</v>
      </c>
      <c r="G64" s="30">
        <f t="shared" si="17"/>
        <v>0</v>
      </c>
      <c r="H64" s="30">
        <f t="shared" si="18"/>
        <v>0</v>
      </c>
      <c r="I64" s="30">
        <f t="shared" si="18"/>
        <v>0</v>
      </c>
      <c r="J64" s="29">
        <f t="shared" si="25"/>
        <v>1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AF64" s="28">
        <v>20</v>
      </c>
      <c r="AG64" s="1">
        <v>67</v>
      </c>
      <c r="AH64" s="29">
        <f t="shared" si="27"/>
        <v>0</v>
      </c>
      <c r="AI64" s="30">
        <f t="shared" si="19"/>
        <v>1</v>
      </c>
      <c r="AJ64" s="30">
        <f t="shared" si="20"/>
        <v>0</v>
      </c>
      <c r="AK64" s="30">
        <f t="shared" si="21"/>
        <v>0</v>
      </c>
      <c r="AL64" s="30">
        <f t="shared" si="22"/>
        <v>0</v>
      </c>
      <c r="AM64" s="30">
        <f t="shared" si="23"/>
        <v>0</v>
      </c>
      <c r="AN64" s="30">
        <f t="shared" si="23"/>
        <v>0</v>
      </c>
      <c r="AO64" s="29">
        <f t="shared" si="26"/>
        <v>1</v>
      </c>
      <c r="BC64" s="7"/>
    </row>
    <row r="65" spans="1:55" x14ac:dyDescent="0.25">
      <c r="A65" s="28">
        <v>21</v>
      </c>
      <c r="B65" s="1">
        <v>43</v>
      </c>
      <c r="C65" s="29">
        <f t="shared" si="24"/>
        <v>1</v>
      </c>
      <c r="D65" s="30">
        <f t="shared" si="14"/>
        <v>0</v>
      </c>
      <c r="E65" s="30">
        <f t="shared" si="15"/>
        <v>0</v>
      </c>
      <c r="F65" s="30">
        <f t="shared" si="16"/>
        <v>0</v>
      </c>
      <c r="G65" s="30">
        <f t="shared" si="17"/>
        <v>0</v>
      </c>
      <c r="H65" s="30">
        <f t="shared" si="18"/>
        <v>0</v>
      </c>
      <c r="I65" s="30">
        <f t="shared" si="18"/>
        <v>0</v>
      </c>
      <c r="J65" s="29">
        <f t="shared" si="25"/>
        <v>1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AF65" s="28">
        <v>21</v>
      </c>
      <c r="AG65" s="1">
        <v>60</v>
      </c>
      <c r="AH65" s="29">
        <f t="shared" si="27"/>
        <v>1</v>
      </c>
      <c r="AI65" s="30">
        <f t="shared" si="19"/>
        <v>0</v>
      </c>
      <c r="AJ65" s="30">
        <f t="shared" si="20"/>
        <v>0</v>
      </c>
      <c r="AK65" s="30">
        <f t="shared" si="21"/>
        <v>0</v>
      </c>
      <c r="AL65" s="30">
        <f t="shared" si="22"/>
        <v>0</v>
      </c>
      <c r="AM65" s="30">
        <f t="shared" si="23"/>
        <v>0</v>
      </c>
      <c r="AN65" s="30">
        <f t="shared" si="23"/>
        <v>0</v>
      </c>
      <c r="AO65" s="29">
        <f t="shared" si="26"/>
        <v>1</v>
      </c>
      <c r="BC65" s="7"/>
    </row>
    <row r="66" spans="1:55" x14ac:dyDescent="0.25">
      <c r="A66" s="28">
        <v>22</v>
      </c>
      <c r="B66" s="1">
        <v>73</v>
      </c>
      <c r="C66" s="29">
        <f t="shared" si="24"/>
        <v>0</v>
      </c>
      <c r="D66" s="30">
        <f t="shared" si="14"/>
        <v>0</v>
      </c>
      <c r="E66" s="30">
        <f t="shared" si="15"/>
        <v>0</v>
      </c>
      <c r="F66" s="30">
        <f t="shared" si="16"/>
        <v>0</v>
      </c>
      <c r="G66" s="30">
        <f t="shared" si="17"/>
        <v>0</v>
      </c>
      <c r="H66" s="30">
        <f t="shared" si="18"/>
        <v>1</v>
      </c>
      <c r="I66" s="30">
        <f t="shared" si="18"/>
        <v>0</v>
      </c>
      <c r="J66" s="29">
        <f t="shared" si="25"/>
        <v>1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AF66" s="28">
        <v>22</v>
      </c>
      <c r="AG66" s="1">
        <v>83</v>
      </c>
      <c r="AH66" s="29">
        <f t="shared" si="27"/>
        <v>0</v>
      </c>
      <c r="AI66" s="30">
        <f t="shared" si="19"/>
        <v>0</v>
      </c>
      <c r="AJ66" s="30">
        <f t="shared" si="20"/>
        <v>0</v>
      </c>
      <c r="AK66" s="30">
        <f t="shared" si="21"/>
        <v>1</v>
      </c>
      <c r="AL66" s="30">
        <f t="shared" si="22"/>
        <v>0</v>
      </c>
      <c r="AM66" s="30">
        <f t="shared" si="23"/>
        <v>0</v>
      </c>
      <c r="AN66" s="30">
        <f t="shared" si="23"/>
        <v>0</v>
      </c>
      <c r="AO66" s="29">
        <f t="shared" si="26"/>
        <v>1</v>
      </c>
      <c r="BC66" s="7"/>
    </row>
    <row r="67" spans="1:55" x14ac:dyDescent="0.25">
      <c r="A67" s="28">
        <v>23</v>
      </c>
      <c r="B67" s="1">
        <v>63</v>
      </c>
      <c r="C67" s="29">
        <f t="shared" si="24"/>
        <v>0</v>
      </c>
      <c r="D67" s="30">
        <f t="shared" si="14"/>
        <v>0</v>
      </c>
      <c r="E67" s="30">
        <f t="shared" si="15"/>
        <v>0</v>
      </c>
      <c r="F67" s="30">
        <f t="shared" si="16"/>
        <v>1</v>
      </c>
      <c r="G67" s="30">
        <f t="shared" si="17"/>
        <v>0</v>
      </c>
      <c r="H67" s="30">
        <f t="shared" si="18"/>
        <v>0</v>
      </c>
      <c r="I67" s="30">
        <f t="shared" si="18"/>
        <v>0</v>
      </c>
      <c r="J67" s="29">
        <f t="shared" si="25"/>
        <v>1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AF67" s="28">
        <v>23</v>
      </c>
      <c r="AG67" s="1">
        <v>83</v>
      </c>
      <c r="AH67" s="29">
        <f t="shared" si="27"/>
        <v>0</v>
      </c>
      <c r="AI67" s="30">
        <f t="shared" si="19"/>
        <v>0</v>
      </c>
      <c r="AJ67" s="30">
        <f t="shared" si="20"/>
        <v>0</v>
      </c>
      <c r="AK67" s="30">
        <f t="shared" si="21"/>
        <v>1</v>
      </c>
      <c r="AL67" s="30">
        <f t="shared" si="22"/>
        <v>0</v>
      </c>
      <c r="AM67" s="30">
        <f t="shared" si="23"/>
        <v>0</v>
      </c>
      <c r="AN67" s="30">
        <f t="shared" si="23"/>
        <v>0</v>
      </c>
      <c r="AO67" s="29">
        <f t="shared" si="26"/>
        <v>1</v>
      </c>
      <c r="BC67" s="7"/>
    </row>
    <row r="68" spans="1:55" x14ac:dyDescent="0.25">
      <c r="A68" s="28">
        <v>24</v>
      </c>
      <c r="B68" s="1">
        <v>63</v>
      </c>
      <c r="C68" s="29">
        <f t="shared" si="24"/>
        <v>0</v>
      </c>
      <c r="D68" s="30">
        <f t="shared" si="14"/>
        <v>0</v>
      </c>
      <c r="E68" s="30">
        <f t="shared" si="15"/>
        <v>0</v>
      </c>
      <c r="F68" s="30">
        <f t="shared" si="16"/>
        <v>1</v>
      </c>
      <c r="G68" s="30">
        <f t="shared" si="17"/>
        <v>0</v>
      </c>
      <c r="H68" s="30">
        <f t="shared" si="18"/>
        <v>0</v>
      </c>
      <c r="I68" s="30">
        <f t="shared" si="18"/>
        <v>0</v>
      </c>
      <c r="J68" s="29">
        <f t="shared" si="25"/>
        <v>1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AF68" s="28">
        <v>24</v>
      </c>
      <c r="AG68" s="1">
        <v>80</v>
      </c>
      <c r="AH68" s="29">
        <f t="shared" si="27"/>
        <v>0</v>
      </c>
      <c r="AI68" s="30">
        <f t="shared" si="19"/>
        <v>0</v>
      </c>
      <c r="AJ68" s="30">
        <f t="shared" si="20"/>
        <v>0</v>
      </c>
      <c r="AK68" s="30">
        <f t="shared" si="21"/>
        <v>1</v>
      </c>
      <c r="AL68" s="30">
        <f t="shared" si="22"/>
        <v>0</v>
      </c>
      <c r="AM68" s="30">
        <f t="shared" si="23"/>
        <v>0</v>
      </c>
      <c r="AN68" s="30">
        <f t="shared" si="23"/>
        <v>0</v>
      </c>
      <c r="AO68" s="29">
        <f t="shared" si="26"/>
        <v>1</v>
      </c>
      <c r="BC68" s="7"/>
    </row>
    <row r="69" spans="1:55" x14ac:dyDescent="0.25">
      <c r="A69" s="28">
        <v>25</v>
      </c>
      <c r="B69" s="1">
        <v>60</v>
      </c>
      <c r="C69" s="29">
        <f t="shared" si="24"/>
        <v>0</v>
      </c>
      <c r="D69" s="30">
        <f t="shared" si="14"/>
        <v>0</v>
      </c>
      <c r="E69" s="30">
        <f t="shared" si="15"/>
        <v>0</v>
      </c>
      <c r="F69" s="30">
        <f t="shared" si="16"/>
        <v>1</v>
      </c>
      <c r="G69" s="30">
        <f t="shared" si="17"/>
        <v>0</v>
      </c>
      <c r="H69" s="30">
        <f t="shared" si="18"/>
        <v>0</v>
      </c>
      <c r="I69" s="30">
        <f t="shared" si="18"/>
        <v>0</v>
      </c>
      <c r="J69" s="29">
        <f t="shared" si="25"/>
        <v>1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AF69" s="28">
        <v>25</v>
      </c>
      <c r="AG69" s="1">
        <v>73</v>
      </c>
      <c r="AH69" s="29">
        <f t="shared" si="27"/>
        <v>0</v>
      </c>
      <c r="AI69" s="30">
        <f t="shared" si="19"/>
        <v>0</v>
      </c>
      <c r="AJ69" s="30">
        <f t="shared" si="20"/>
        <v>1</v>
      </c>
      <c r="AK69" s="30">
        <f t="shared" si="21"/>
        <v>0</v>
      </c>
      <c r="AL69" s="30">
        <f t="shared" si="22"/>
        <v>0</v>
      </c>
      <c r="AM69" s="30">
        <f t="shared" si="23"/>
        <v>0</v>
      </c>
      <c r="AN69" s="30">
        <f t="shared" si="23"/>
        <v>0</v>
      </c>
      <c r="AO69" s="29">
        <f t="shared" si="26"/>
        <v>1</v>
      </c>
      <c r="BC69" s="7"/>
    </row>
    <row r="70" spans="1:55" x14ac:dyDescent="0.25">
      <c r="A70" s="28">
        <v>26</v>
      </c>
      <c r="B70" s="1">
        <v>67</v>
      </c>
      <c r="C70" s="29">
        <f t="shared" si="24"/>
        <v>0</v>
      </c>
      <c r="D70" s="30">
        <f t="shared" si="14"/>
        <v>0</v>
      </c>
      <c r="E70" s="30">
        <f t="shared" si="15"/>
        <v>0</v>
      </c>
      <c r="F70" s="30">
        <f t="shared" si="16"/>
        <v>0</v>
      </c>
      <c r="G70" s="30">
        <f t="shared" si="17"/>
        <v>1</v>
      </c>
      <c r="H70" s="30">
        <f t="shared" si="18"/>
        <v>0</v>
      </c>
      <c r="I70" s="30">
        <f t="shared" si="18"/>
        <v>0</v>
      </c>
      <c r="J70" s="29">
        <f t="shared" si="25"/>
        <v>1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AF70" s="28">
        <v>26</v>
      </c>
      <c r="AG70" s="1">
        <v>80</v>
      </c>
      <c r="AH70" s="29">
        <f t="shared" si="27"/>
        <v>0</v>
      </c>
      <c r="AI70" s="30">
        <f t="shared" si="19"/>
        <v>0</v>
      </c>
      <c r="AJ70" s="30">
        <f t="shared" si="20"/>
        <v>0</v>
      </c>
      <c r="AK70" s="30">
        <f t="shared" si="21"/>
        <v>1</v>
      </c>
      <c r="AL70" s="30">
        <f t="shared" si="22"/>
        <v>0</v>
      </c>
      <c r="AM70" s="30">
        <f t="shared" si="23"/>
        <v>0</v>
      </c>
      <c r="AN70" s="30">
        <f t="shared" si="23"/>
        <v>0</v>
      </c>
      <c r="AO70" s="29">
        <f t="shared" si="26"/>
        <v>1</v>
      </c>
      <c r="BC70" s="7"/>
    </row>
    <row r="71" spans="1:55" x14ac:dyDescent="0.25">
      <c r="A71" s="28">
        <v>27</v>
      </c>
      <c r="B71" s="1">
        <v>67</v>
      </c>
      <c r="C71" s="29">
        <f t="shared" si="24"/>
        <v>0</v>
      </c>
      <c r="D71" s="30">
        <f t="shared" si="14"/>
        <v>0</v>
      </c>
      <c r="E71" s="30">
        <f t="shared" si="15"/>
        <v>0</v>
      </c>
      <c r="F71" s="30">
        <f t="shared" si="16"/>
        <v>0</v>
      </c>
      <c r="G71" s="30">
        <f t="shared" si="17"/>
        <v>1</v>
      </c>
      <c r="H71" s="30">
        <f t="shared" si="18"/>
        <v>0</v>
      </c>
      <c r="I71" s="30">
        <f t="shared" si="18"/>
        <v>0</v>
      </c>
      <c r="J71" s="29">
        <f t="shared" si="25"/>
        <v>1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AA71" s="48"/>
      <c r="AF71" s="28">
        <v>27</v>
      </c>
      <c r="AG71" s="1">
        <v>87</v>
      </c>
      <c r="AH71" s="29">
        <f t="shared" si="27"/>
        <v>0</v>
      </c>
      <c r="AI71" s="30">
        <f t="shared" si="19"/>
        <v>0</v>
      </c>
      <c r="AJ71" s="30">
        <f t="shared" si="20"/>
        <v>0</v>
      </c>
      <c r="AK71" s="30">
        <f t="shared" si="21"/>
        <v>0</v>
      </c>
      <c r="AL71" s="30">
        <f t="shared" si="22"/>
        <v>1</v>
      </c>
      <c r="AM71" s="30">
        <f t="shared" si="23"/>
        <v>0</v>
      </c>
      <c r="AN71" s="30">
        <f t="shared" si="23"/>
        <v>0</v>
      </c>
      <c r="AO71" s="29">
        <f t="shared" si="26"/>
        <v>1</v>
      </c>
      <c r="BC71" s="7"/>
    </row>
    <row r="72" spans="1:55" x14ac:dyDescent="0.25">
      <c r="A72" s="28">
        <v>28</v>
      </c>
      <c r="B72" s="1">
        <v>73</v>
      </c>
      <c r="C72" s="29">
        <f t="shared" si="24"/>
        <v>0</v>
      </c>
      <c r="D72" s="30">
        <f t="shared" si="14"/>
        <v>0</v>
      </c>
      <c r="E72" s="30">
        <f t="shared" si="15"/>
        <v>0</v>
      </c>
      <c r="F72" s="30">
        <f t="shared" si="16"/>
        <v>0</v>
      </c>
      <c r="G72" s="30">
        <f t="shared" si="17"/>
        <v>0</v>
      </c>
      <c r="H72" s="30">
        <f t="shared" si="18"/>
        <v>1</v>
      </c>
      <c r="I72" s="30">
        <f t="shared" si="18"/>
        <v>0</v>
      </c>
      <c r="J72" s="29">
        <f t="shared" si="25"/>
        <v>1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AF72" s="154">
        <v>28</v>
      </c>
      <c r="AG72" s="1">
        <v>90</v>
      </c>
      <c r="AH72" s="29">
        <f t="shared" si="27"/>
        <v>0</v>
      </c>
      <c r="AI72" s="30">
        <f t="shared" si="19"/>
        <v>0</v>
      </c>
      <c r="AJ72" s="30">
        <f t="shared" si="20"/>
        <v>0</v>
      </c>
      <c r="AK72" s="30">
        <f t="shared" si="21"/>
        <v>0</v>
      </c>
      <c r="AL72" s="30">
        <f t="shared" si="22"/>
        <v>0</v>
      </c>
      <c r="AM72" s="30">
        <f t="shared" si="23"/>
        <v>1</v>
      </c>
      <c r="AN72" s="30">
        <f t="shared" si="23"/>
        <v>0</v>
      </c>
      <c r="AO72" s="29">
        <f t="shared" si="26"/>
        <v>1</v>
      </c>
      <c r="BC72" s="7"/>
    </row>
    <row r="73" spans="1:55" x14ac:dyDescent="0.25">
      <c r="A73" s="28">
        <v>29</v>
      </c>
      <c r="B73" s="1">
        <v>53</v>
      </c>
      <c r="C73" s="29">
        <f t="shared" si="24"/>
        <v>0</v>
      </c>
      <c r="D73" s="30">
        <f t="shared" si="14"/>
        <v>0</v>
      </c>
      <c r="E73" s="30">
        <f t="shared" si="15"/>
        <v>1</v>
      </c>
      <c r="F73" s="30">
        <f t="shared" si="16"/>
        <v>0</v>
      </c>
      <c r="G73" s="30">
        <f t="shared" si="17"/>
        <v>0</v>
      </c>
      <c r="H73" s="30">
        <f t="shared" si="18"/>
        <v>0</v>
      </c>
      <c r="I73" s="30">
        <f t="shared" si="18"/>
        <v>0</v>
      </c>
      <c r="J73" s="29">
        <f t="shared" si="25"/>
        <v>1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AF73" s="154">
        <v>29</v>
      </c>
      <c r="AG73" s="1">
        <v>77</v>
      </c>
      <c r="AH73" s="29">
        <f t="shared" si="27"/>
        <v>0</v>
      </c>
      <c r="AI73" s="30">
        <f t="shared" si="19"/>
        <v>0</v>
      </c>
      <c r="AJ73" s="30">
        <f t="shared" si="20"/>
        <v>1</v>
      </c>
      <c r="AK73" s="30">
        <f t="shared" si="21"/>
        <v>0</v>
      </c>
      <c r="AL73" s="30">
        <f t="shared" si="22"/>
        <v>0</v>
      </c>
      <c r="AM73" s="30">
        <f t="shared" si="23"/>
        <v>0</v>
      </c>
      <c r="AN73" s="30">
        <f t="shared" si="23"/>
        <v>0</v>
      </c>
      <c r="AO73" s="29">
        <f t="shared" si="26"/>
        <v>1</v>
      </c>
      <c r="BC73" s="7"/>
    </row>
    <row r="74" spans="1:55" x14ac:dyDescent="0.25">
      <c r="A74" s="28">
        <v>30</v>
      </c>
      <c r="B74" s="1">
        <v>67</v>
      </c>
      <c r="C74" s="29">
        <f t="shared" si="24"/>
        <v>0</v>
      </c>
      <c r="D74" s="30">
        <f t="shared" si="14"/>
        <v>0</v>
      </c>
      <c r="E74" s="30">
        <f t="shared" si="15"/>
        <v>0</v>
      </c>
      <c r="F74" s="30">
        <f t="shared" si="16"/>
        <v>0</v>
      </c>
      <c r="G74" s="30">
        <f t="shared" si="17"/>
        <v>1</v>
      </c>
      <c r="H74" s="30">
        <f t="shared" si="18"/>
        <v>0</v>
      </c>
      <c r="I74" s="30">
        <f t="shared" si="18"/>
        <v>0</v>
      </c>
      <c r="J74" s="29">
        <f t="shared" si="25"/>
        <v>1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AF74" s="154">
        <v>30</v>
      </c>
      <c r="AG74" s="1">
        <v>63</v>
      </c>
      <c r="AH74" s="29">
        <f t="shared" si="27"/>
        <v>1</v>
      </c>
      <c r="AI74" s="30">
        <f t="shared" si="19"/>
        <v>0</v>
      </c>
      <c r="AJ74" s="30">
        <f t="shared" si="20"/>
        <v>0</v>
      </c>
      <c r="AK74" s="30">
        <f t="shared" si="21"/>
        <v>0</v>
      </c>
      <c r="AL74" s="30">
        <f t="shared" si="22"/>
        <v>0</v>
      </c>
      <c r="AM74" s="30">
        <f t="shared" si="23"/>
        <v>0</v>
      </c>
      <c r="AN74" s="30">
        <f t="shared" si="23"/>
        <v>0</v>
      </c>
      <c r="AO74" s="29">
        <f t="shared" si="26"/>
        <v>1</v>
      </c>
      <c r="BC74" s="7"/>
    </row>
    <row r="75" spans="1:55" x14ac:dyDescent="0.25">
      <c r="A75" s="154">
        <v>31</v>
      </c>
      <c r="B75" s="1">
        <v>63</v>
      </c>
      <c r="C75" s="29">
        <f t="shared" ref="C75:C76" si="28">IF(AND(B75&gt;=$C$29,B75&lt;=$F$29),1,0)</f>
        <v>0</v>
      </c>
      <c r="D75" s="30">
        <f t="shared" ref="D75:D76" si="29">IF(AND(B75&gt;$F$29,B75&lt;=$F$30),1,0)</f>
        <v>0</v>
      </c>
      <c r="E75" s="30">
        <f t="shared" ref="E75:E76" si="30">IF(AND(B75&gt;$F$30,B75&lt;=$F$31),1,0)</f>
        <v>0</v>
      </c>
      <c r="F75" s="30">
        <f t="shared" ref="F75:F76" si="31">IF(AND(B75&gt;$F$31,B75&lt;=$F$32),1,0)</f>
        <v>1</v>
      </c>
      <c r="G75" s="30">
        <f t="shared" ref="G75:G76" si="32">IF(AND(B75&gt;$F$32,B75&lt;=$F$33),1,0)</f>
        <v>0</v>
      </c>
      <c r="H75" s="30">
        <f t="shared" ref="H75:H76" si="33">IF(AND(B75&gt;$F$33,B75&lt;=$F$34),1,0)</f>
        <v>0</v>
      </c>
      <c r="I75" s="30">
        <f t="shared" ref="I75:I76" si="34">IF(AND(C75&gt;$F$33,C75&lt;=$F$34),1,0)</f>
        <v>0</v>
      </c>
      <c r="J75" s="29">
        <f t="shared" ref="J75:J76" si="35">SUM(C75:I75)</f>
        <v>1</v>
      </c>
      <c r="AF75" s="154">
        <v>31</v>
      </c>
      <c r="AG75" s="1">
        <v>80</v>
      </c>
      <c r="AH75" s="29">
        <f t="shared" ref="AH75:AH76" si="36">IF(AND(AG75&gt;=$AF$29,AG75&lt;=$AI$29),1,0)</f>
        <v>0</v>
      </c>
      <c r="AI75" s="30">
        <f t="shared" ref="AI75:AI76" si="37">IF(AND(AG75&gt;$AI$29,AG75&lt;=$AI$30),1,0)</f>
        <v>0</v>
      </c>
      <c r="AJ75" s="30">
        <f t="shared" ref="AJ75:AJ76" si="38">IF(AND(AG75&gt;$AI$30,AG75&lt;=$AI$31),1,0)</f>
        <v>0</v>
      </c>
      <c r="AK75" s="30">
        <f t="shared" ref="AK75:AK76" si="39">IF(AND(AG75&gt;$AI$31,AG75&lt;=$AI$32),1,0)</f>
        <v>1</v>
      </c>
      <c r="AL75" s="30">
        <f t="shared" ref="AL75:AL76" si="40">IF(AND(AG75&gt;$AI$32,AG75&lt;=$AI$33),1,0)</f>
        <v>0</v>
      </c>
      <c r="AM75" s="30">
        <f t="shared" ref="AM75:AM76" si="41">IF(AND(AG75&gt;$AI$33,AG75&lt;=$AI$34),1,0)</f>
        <v>0</v>
      </c>
      <c r="AN75" s="30">
        <f t="shared" ref="AN75:AN76" si="42">IF(AND(AH75&gt;$AI$33,AH75&lt;=$AI$34),1,0)</f>
        <v>0</v>
      </c>
      <c r="AO75" s="29">
        <f t="shared" ref="AO75:AO76" si="43">SUM(AH75:AN75)</f>
        <v>1</v>
      </c>
    </row>
    <row r="76" spans="1:55" x14ac:dyDescent="0.25">
      <c r="A76" s="154">
        <v>32</v>
      </c>
      <c r="B76" s="1">
        <v>63</v>
      </c>
      <c r="C76" s="29">
        <f t="shared" si="28"/>
        <v>0</v>
      </c>
      <c r="D76" s="30">
        <f t="shared" si="29"/>
        <v>0</v>
      </c>
      <c r="E76" s="30">
        <f t="shared" si="30"/>
        <v>0</v>
      </c>
      <c r="F76" s="30">
        <f t="shared" si="31"/>
        <v>1</v>
      </c>
      <c r="G76" s="30">
        <f t="shared" si="32"/>
        <v>0</v>
      </c>
      <c r="H76" s="30">
        <f t="shared" si="33"/>
        <v>0</v>
      </c>
      <c r="I76" s="30">
        <f t="shared" si="34"/>
        <v>0</v>
      </c>
      <c r="J76" s="29">
        <f t="shared" si="35"/>
        <v>1</v>
      </c>
      <c r="AF76" s="154">
        <v>32</v>
      </c>
      <c r="AG76" s="1">
        <v>90</v>
      </c>
      <c r="AH76" s="29">
        <f t="shared" si="36"/>
        <v>0</v>
      </c>
      <c r="AI76" s="30">
        <f t="shared" si="37"/>
        <v>0</v>
      </c>
      <c r="AJ76" s="30">
        <f t="shared" si="38"/>
        <v>0</v>
      </c>
      <c r="AK76" s="30">
        <f t="shared" si="39"/>
        <v>0</v>
      </c>
      <c r="AL76" s="30">
        <f t="shared" si="40"/>
        <v>0</v>
      </c>
      <c r="AM76" s="30">
        <f t="shared" si="41"/>
        <v>1</v>
      </c>
      <c r="AN76" s="30">
        <f t="shared" si="42"/>
        <v>0</v>
      </c>
      <c r="AO76" s="29">
        <f t="shared" si="43"/>
        <v>1</v>
      </c>
    </row>
    <row r="77" spans="1:55" x14ac:dyDescent="0.25">
      <c r="B77" s="148">
        <f>SUM(B45:B76)</f>
        <v>1986</v>
      </c>
      <c r="C77" s="30">
        <f>SUM(C45:C76)</f>
        <v>2</v>
      </c>
      <c r="D77" s="30">
        <f t="shared" ref="D77:J77" si="44">SUM(D45:D76)</f>
        <v>1</v>
      </c>
      <c r="E77" s="30">
        <f t="shared" si="44"/>
        <v>5</v>
      </c>
      <c r="F77" s="30">
        <f t="shared" si="44"/>
        <v>11</v>
      </c>
      <c r="G77" s="30">
        <f t="shared" si="44"/>
        <v>10</v>
      </c>
      <c r="H77" s="30">
        <f t="shared" si="44"/>
        <v>3</v>
      </c>
      <c r="I77" s="30">
        <f t="shared" si="44"/>
        <v>0</v>
      </c>
      <c r="J77" s="30">
        <f t="shared" si="44"/>
        <v>32</v>
      </c>
      <c r="AG77" s="31">
        <f>SUM(AG45:AG76)</f>
        <v>2563</v>
      </c>
      <c r="AH77" s="31">
        <f>SUM(AH45:AH76)</f>
        <v>3</v>
      </c>
      <c r="AI77" s="31">
        <f t="shared" ref="AI77:AO77" si="45">SUM(AI45:AI76)</f>
        <v>1</v>
      </c>
      <c r="AJ77" s="31">
        <f t="shared" si="45"/>
        <v>8</v>
      </c>
      <c r="AK77" s="31">
        <f t="shared" si="45"/>
        <v>11</v>
      </c>
      <c r="AL77" s="31">
        <f t="shared" si="45"/>
        <v>3</v>
      </c>
      <c r="AM77" s="31">
        <f t="shared" si="45"/>
        <v>6</v>
      </c>
      <c r="AN77" s="31">
        <f t="shared" si="45"/>
        <v>0</v>
      </c>
      <c r="AO77" s="31">
        <f t="shared" si="45"/>
        <v>32</v>
      </c>
    </row>
  </sheetData>
  <mergeCells count="176">
    <mergeCell ref="J23:L23"/>
    <mergeCell ref="T23:V23"/>
    <mergeCell ref="AM23:AO23"/>
    <mergeCell ref="AW23:AY23"/>
    <mergeCell ref="J24:L24"/>
    <mergeCell ref="T24:V24"/>
    <mergeCell ref="AM24:AO24"/>
    <mergeCell ref="AW24:AY24"/>
    <mergeCell ref="C3:W3"/>
    <mergeCell ref="AF3:AZ3"/>
    <mergeCell ref="L20:M20"/>
    <mergeCell ref="AO20:AP20"/>
    <mergeCell ref="J22:L22"/>
    <mergeCell ref="T22:U22"/>
    <mergeCell ref="AM22:AO22"/>
    <mergeCell ref="AW22:AX22"/>
    <mergeCell ref="J25:L25"/>
    <mergeCell ref="T25:V25"/>
    <mergeCell ref="AM25:AO25"/>
    <mergeCell ref="AW25:AY25"/>
    <mergeCell ref="C27:G28"/>
    <mergeCell ref="H27:I28"/>
    <mergeCell ref="J27:L28"/>
    <mergeCell ref="M27:N28"/>
    <mergeCell ref="O27:Q28"/>
    <mergeCell ref="R27:S28"/>
    <mergeCell ref="AR27:AT28"/>
    <mergeCell ref="AU27:AV28"/>
    <mergeCell ref="AW27:AX28"/>
    <mergeCell ref="AY27:AZ27"/>
    <mergeCell ref="V28:W28"/>
    <mergeCell ref="AY28:AZ28"/>
    <mergeCell ref="T27:U28"/>
    <mergeCell ref="V27:W27"/>
    <mergeCell ref="AF27:AJ28"/>
    <mergeCell ref="AK27:AL28"/>
    <mergeCell ref="AM27:AO28"/>
    <mergeCell ref="AP27:AQ28"/>
    <mergeCell ref="AU29:AV29"/>
    <mergeCell ref="AW29:AX29"/>
    <mergeCell ref="AY29:AZ29"/>
    <mergeCell ref="R29:S29"/>
    <mergeCell ref="T29:U29"/>
    <mergeCell ref="V29:W29"/>
    <mergeCell ref="AF29:AG29"/>
    <mergeCell ref="AI29:AJ29"/>
    <mergeCell ref="AK29:AL29"/>
    <mergeCell ref="C30:D30"/>
    <mergeCell ref="F30:G30"/>
    <mergeCell ref="H30:I30"/>
    <mergeCell ref="J30:L30"/>
    <mergeCell ref="M30:N30"/>
    <mergeCell ref="O30:Q30"/>
    <mergeCell ref="AM29:AO29"/>
    <mergeCell ref="AP29:AQ29"/>
    <mergeCell ref="AR29:AT29"/>
    <mergeCell ref="C29:D29"/>
    <mergeCell ref="F29:G29"/>
    <mergeCell ref="H29:I29"/>
    <mergeCell ref="J29:L29"/>
    <mergeCell ref="M29:N29"/>
    <mergeCell ref="O29:Q29"/>
    <mergeCell ref="AM30:AO30"/>
    <mergeCell ref="AP30:AQ30"/>
    <mergeCell ref="AR30:AT30"/>
    <mergeCell ref="AU30:AV30"/>
    <mergeCell ref="AW30:AX30"/>
    <mergeCell ref="AY30:AZ30"/>
    <mergeCell ref="R30:S30"/>
    <mergeCell ref="T30:U30"/>
    <mergeCell ref="V30:W30"/>
    <mergeCell ref="AF30:AG30"/>
    <mergeCell ref="AI30:AJ30"/>
    <mergeCell ref="AK30:AL30"/>
    <mergeCell ref="AU31:AV31"/>
    <mergeCell ref="AW31:AX31"/>
    <mergeCell ref="AY31:AZ31"/>
    <mergeCell ref="R31:S31"/>
    <mergeCell ref="T31:U31"/>
    <mergeCell ref="V31:W31"/>
    <mergeCell ref="AF31:AG31"/>
    <mergeCell ref="AI31:AJ31"/>
    <mergeCell ref="AK31:AL31"/>
    <mergeCell ref="C32:D32"/>
    <mergeCell ref="F32:G32"/>
    <mergeCell ref="H32:I32"/>
    <mergeCell ref="J32:L32"/>
    <mergeCell ref="M32:N32"/>
    <mergeCell ref="O32:Q32"/>
    <mergeCell ref="AM31:AO31"/>
    <mergeCell ref="AP31:AQ31"/>
    <mergeCell ref="AR31:AT31"/>
    <mergeCell ref="C31:D31"/>
    <mergeCell ref="F31:G31"/>
    <mergeCell ref="H31:I31"/>
    <mergeCell ref="J31:L31"/>
    <mergeCell ref="M31:N31"/>
    <mergeCell ref="O31:Q31"/>
    <mergeCell ref="AM32:AO32"/>
    <mergeCell ref="AP32:AQ32"/>
    <mergeCell ref="AR32:AT32"/>
    <mergeCell ref="AU32:AV32"/>
    <mergeCell ref="AW32:AX32"/>
    <mergeCell ref="AY32:AZ32"/>
    <mergeCell ref="R32:S32"/>
    <mergeCell ref="T32:U32"/>
    <mergeCell ref="V32:W32"/>
    <mergeCell ref="AF32:AG32"/>
    <mergeCell ref="AI32:AJ32"/>
    <mergeCell ref="AK32:AL32"/>
    <mergeCell ref="AU33:AV33"/>
    <mergeCell ref="AW33:AX33"/>
    <mergeCell ref="AY33:AZ33"/>
    <mergeCell ref="R33:S33"/>
    <mergeCell ref="T33:U33"/>
    <mergeCell ref="V33:W33"/>
    <mergeCell ref="AF33:AG33"/>
    <mergeCell ref="AI33:AJ33"/>
    <mergeCell ref="AK33:AL33"/>
    <mergeCell ref="C34:D34"/>
    <mergeCell ref="F34:G34"/>
    <mergeCell ref="H34:I34"/>
    <mergeCell ref="J34:L34"/>
    <mergeCell ref="M34:N34"/>
    <mergeCell ref="O34:Q34"/>
    <mergeCell ref="AM33:AO33"/>
    <mergeCell ref="AP33:AQ33"/>
    <mergeCell ref="AR33:AT33"/>
    <mergeCell ref="C33:D33"/>
    <mergeCell ref="F33:G33"/>
    <mergeCell ref="H33:I33"/>
    <mergeCell ref="J33:L33"/>
    <mergeCell ref="M33:N33"/>
    <mergeCell ref="O33:Q33"/>
    <mergeCell ref="AU34:AV34"/>
    <mergeCell ref="AW34:AX34"/>
    <mergeCell ref="AY34:AZ34"/>
    <mergeCell ref="R34:S34"/>
    <mergeCell ref="T34:U34"/>
    <mergeCell ref="V34:W34"/>
    <mergeCell ref="AF34:AG34"/>
    <mergeCell ref="AI34:AJ34"/>
    <mergeCell ref="AK34:AL34"/>
    <mergeCell ref="H35:I35"/>
    <mergeCell ref="J35:L35"/>
    <mergeCell ref="M35:N35"/>
    <mergeCell ref="O35:Q35"/>
    <mergeCell ref="R35:S35"/>
    <mergeCell ref="T35:U35"/>
    <mergeCell ref="AM34:AO34"/>
    <mergeCell ref="AP34:AQ34"/>
    <mergeCell ref="AR34:AT34"/>
    <mergeCell ref="AW35:AX35"/>
    <mergeCell ref="AY35:AZ35"/>
    <mergeCell ref="Q36:S36"/>
    <mergeCell ref="T36:U36"/>
    <mergeCell ref="V36:W36"/>
    <mergeCell ref="AT36:AV36"/>
    <mergeCell ref="AW36:AX36"/>
    <mergeCell ref="AY36:AZ36"/>
    <mergeCell ref="V35:W35"/>
    <mergeCell ref="AK35:AL35"/>
    <mergeCell ref="AM35:AO35"/>
    <mergeCell ref="AP35:AQ35"/>
    <mergeCell ref="AR35:AT35"/>
    <mergeCell ref="AU35:AV35"/>
    <mergeCell ref="D42:W43"/>
    <mergeCell ref="AG42:AZ43"/>
    <mergeCell ref="S37:T37"/>
    <mergeCell ref="AV37:AW37"/>
    <mergeCell ref="J41:K41"/>
    <mergeCell ref="L41:M41"/>
    <mergeCell ref="N41:O41"/>
    <mergeCell ref="AM41:AN41"/>
    <mergeCell ref="AO41:AP41"/>
    <mergeCell ref="AQ41:AR41"/>
  </mergeCells>
  <pageMargins left="0.25" right="0.25" top="0.75" bottom="0.75" header="0.3" footer="0.3"/>
  <pageSetup paperSize="9" scale="53" fitToWidth="0" orientation="portrait" horizontalDpi="4294967293" r:id="rId1"/>
  <colBreaks count="2" manualBreakCount="2">
    <brk id="24" max="1048575" man="1"/>
    <brk id="53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5122" r:id="rId4">
          <objectPr defaultSize="0" r:id="rId5">
            <anchor moveWithCells="1">
              <from>
                <xdr:col>31</xdr:col>
                <xdr:colOff>28575</xdr:colOff>
                <xdr:row>10</xdr:row>
                <xdr:rowOff>66675</xdr:rowOff>
              </from>
              <to>
                <xdr:col>35</xdr:col>
                <xdr:colOff>0</xdr:colOff>
                <xdr:row>13</xdr:row>
                <xdr:rowOff>57150</xdr:rowOff>
              </to>
            </anchor>
          </objectPr>
        </oleObject>
      </mc:Choice>
      <mc:Fallback>
        <oleObject progId="Equation.3" shapeId="5122" r:id="rId4"/>
      </mc:Fallback>
    </mc:AlternateContent>
    <mc:AlternateContent xmlns:mc="http://schemas.openxmlformats.org/markup-compatibility/2006">
      <mc:Choice Requires="x14">
        <oleObject progId="Equation.3" shapeId="5121" r:id="rId6">
          <objectPr defaultSize="0" r:id="rId5">
            <anchor moveWithCells="1">
              <from>
                <xdr:col>2</xdr:col>
                <xdr:colOff>28575</xdr:colOff>
                <xdr:row>10</xdr:row>
                <xdr:rowOff>66675</xdr:rowOff>
              </from>
              <to>
                <xdr:col>6</xdr:col>
                <xdr:colOff>133350</xdr:colOff>
                <xdr:row>13</xdr:row>
                <xdr:rowOff>57150</xdr:rowOff>
              </to>
            </anchor>
          </objectPr>
        </oleObject>
      </mc:Choice>
      <mc:Fallback>
        <oleObject progId="Equation.3" shapeId="5121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AB45"/>
  <sheetViews>
    <sheetView topLeftCell="A4" zoomScale="60" zoomScaleNormal="60" workbookViewId="0">
      <selection activeCell="D5" sqref="D5:G6"/>
    </sheetView>
  </sheetViews>
  <sheetFormatPr defaultRowHeight="15" x14ac:dyDescent="0.25"/>
  <cols>
    <col min="5" max="5" width="38.28515625" customWidth="1"/>
    <col min="6" max="6" width="8.42578125" customWidth="1"/>
    <col min="7" max="7" width="11.28515625" customWidth="1"/>
    <col min="8" max="8" width="8.140625" customWidth="1"/>
    <col min="9" max="9" width="34" customWidth="1"/>
    <col min="10" max="10" width="9.140625" customWidth="1"/>
    <col min="11" max="11" width="11.140625" customWidth="1"/>
  </cols>
  <sheetData>
    <row r="5" spans="3:28" ht="15" customHeight="1" x14ac:dyDescent="0.25">
      <c r="D5" s="264" t="s">
        <v>439</v>
      </c>
      <c r="E5" s="265"/>
      <c r="F5" s="265"/>
      <c r="G5" s="266"/>
      <c r="H5" s="264" t="s">
        <v>444</v>
      </c>
      <c r="I5" s="265"/>
      <c r="J5" s="265"/>
      <c r="K5" s="266"/>
    </row>
    <row r="6" spans="3:28" ht="15" customHeight="1" x14ac:dyDescent="0.25">
      <c r="C6" s="1"/>
      <c r="D6" s="267"/>
      <c r="E6" s="268"/>
      <c r="F6" s="268"/>
      <c r="G6" s="269"/>
      <c r="H6" s="267"/>
      <c r="I6" s="268"/>
      <c r="J6" s="268"/>
      <c r="K6" s="26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3:28" x14ac:dyDescent="0.25">
      <c r="C7" s="1"/>
      <c r="D7" s="263" t="s">
        <v>114</v>
      </c>
      <c r="E7" s="263" t="s">
        <v>9</v>
      </c>
      <c r="F7" s="263" t="s">
        <v>0</v>
      </c>
      <c r="G7" s="270" t="s">
        <v>438</v>
      </c>
      <c r="H7" s="263" t="s">
        <v>114</v>
      </c>
      <c r="I7" s="263" t="s">
        <v>9</v>
      </c>
      <c r="J7" s="263" t="s">
        <v>0</v>
      </c>
      <c r="K7" s="270" t="s">
        <v>438</v>
      </c>
      <c r="L7" s="262" t="s">
        <v>440</v>
      </c>
      <c r="M7" s="193" t="s">
        <v>441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3:28" x14ac:dyDescent="0.25">
      <c r="C8" s="1"/>
      <c r="D8" s="263"/>
      <c r="E8" s="263"/>
      <c r="F8" s="263"/>
      <c r="G8" s="271"/>
      <c r="H8" s="263"/>
      <c r="I8" s="263"/>
      <c r="J8" s="263"/>
      <c r="K8" s="271"/>
      <c r="L8" s="262"/>
      <c r="M8" s="19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3:28" x14ac:dyDescent="0.25">
      <c r="C9" s="1"/>
      <c r="D9" s="263"/>
      <c r="E9" s="263"/>
      <c r="F9" s="263"/>
      <c r="G9" s="272"/>
      <c r="H9" s="263"/>
      <c r="I9" s="263"/>
      <c r="J9" s="263"/>
      <c r="K9" s="272"/>
      <c r="L9" s="262"/>
      <c r="M9" s="19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3:28" ht="15.75" x14ac:dyDescent="0.25">
      <c r="C10" s="1"/>
      <c r="D10" s="4">
        <v>1</v>
      </c>
      <c r="E10" s="160" t="s">
        <v>347</v>
      </c>
      <c r="F10" s="91" t="s">
        <v>11</v>
      </c>
      <c r="G10" s="180">
        <v>53</v>
      </c>
      <c r="H10" s="4">
        <v>1</v>
      </c>
      <c r="I10" s="160" t="s">
        <v>382</v>
      </c>
      <c r="J10" s="91" t="s">
        <v>40</v>
      </c>
      <c r="K10" s="180">
        <v>53</v>
      </c>
      <c r="L10" s="1">
        <f>G10^2</f>
        <v>2809</v>
      </c>
      <c r="M10" s="1">
        <f>K10^2</f>
        <v>2809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3:28" ht="15.75" x14ac:dyDescent="0.25">
      <c r="C11" s="1"/>
      <c r="D11" s="4">
        <v>2</v>
      </c>
      <c r="E11" s="160" t="s">
        <v>348</v>
      </c>
      <c r="F11" s="91" t="s">
        <v>12</v>
      </c>
      <c r="G11" s="180">
        <v>57</v>
      </c>
      <c r="H11" s="4">
        <v>2</v>
      </c>
      <c r="I11" s="160" t="s">
        <v>383</v>
      </c>
      <c r="J11" s="91" t="s">
        <v>41</v>
      </c>
      <c r="K11" s="180">
        <v>70</v>
      </c>
      <c r="L11" s="1">
        <f t="shared" ref="L11:L41" si="0">G11^2</f>
        <v>3249</v>
      </c>
      <c r="M11" s="1">
        <f t="shared" ref="M11:M41" si="1">K11^2</f>
        <v>4900</v>
      </c>
      <c r="N11" s="1"/>
      <c r="O11" s="1"/>
      <c r="P11" s="1" t="s">
        <v>442</v>
      </c>
      <c r="Q11" s="1">
        <f>SUM((L42-(G42/32)^2)/32)</f>
        <v>3590.1015319824219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3:28" ht="15.75" x14ac:dyDescent="0.25">
      <c r="C12" s="1"/>
      <c r="D12" s="4">
        <v>3</v>
      </c>
      <c r="E12" s="160" t="s">
        <v>349</v>
      </c>
      <c r="F12" s="91" t="s">
        <v>13</v>
      </c>
      <c r="G12" s="180">
        <v>73</v>
      </c>
      <c r="H12" s="4">
        <v>3</v>
      </c>
      <c r="I12" s="160" t="s">
        <v>384</v>
      </c>
      <c r="J12" s="91" t="s">
        <v>42</v>
      </c>
      <c r="K12" s="180">
        <v>67</v>
      </c>
      <c r="L12" s="1">
        <f t="shared" si="0"/>
        <v>5329</v>
      </c>
      <c r="M12" s="1">
        <f t="shared" si="1"/>
        <v>4489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3:28" ht="15.75" x14ac:dyDescent="0.25">
      <c r="C13" s="1"/>
      <c r="D13" s="4">
        <v>4</v>
      </c>
      <c r="E13" s="160" t="s">
        <v>350</v>
      </c>
      <c r="F13" s="91" t="s">
        <v>14</v>
      </c>
      <c r="G13" s="180">
        <v>50</v>
      </c>
      <c r="H13" s="4">
        <v>4</v>
      </c>
      <c r="I13" s="160" t="s">
        <v>385</v>
      </c>
      <c r="J13" s="91" t="s">
        <v>43</v>
      </c>
      <c r="K13" s="180">
        <v>60</v>
      </c>
      <c r="L13" s="1">
        <f t="shared" si="0"/>
        <v>2500</v>
      </c>
      <c r="M13" s="1">
        <f t="shared" si="1"/>
        <v>3600</v>
      </c>
      <c r="N13" s="1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3:28" ht="15.75" x14ac:dyDescent="0.25">
      <c r="C14" s="1"/>
      <c r="D14" s="4">
        <v>5</v>
      </c>
      <c r="E14" s="160" t="s">
        <v>351</v>
      </c>
      <c r="F14" s="91" t="s">
        <v>15</v>
      </c>
      <c r="G14" s="180">
        <v>67</v>
      </c>
      <c r="H14" s="4">
        <v>5</v>
      </c>
      <c r="I14" s="160" t="s">
        <v>386</v>
      </c>
      <c r="J14" s="91" t="s">
        <v>44</v>
      </c>
      <c r="K14" s="180">
        <v>63</v>
      </c>
      <c r="L14" s="1">
        <f t="shared" si="0"/>
        <v>4489</v>
      </c>
      <c r="M14" s="1">
        <f t="shared" si="1"/>
        <v>3969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3:28" ht="15.75" x14ac:dyDescent="0.25">
      <c r="C15" s="1"/>
      <c r="D15" s="4">
        <v>6</v>
      </c>
      <c r="E15" s="160" t="s">
        <v>352</v>
      </c>
      <c r="F15" s="91" t="s">
        <v>16</v>
      </c>
      <c r="G15" s="180">
        <v>73</v>
      </c>
      <c r="H15" s="4">
        <v>6</v>
      </c>
      <c r="I15" s="160" t="s">
        <v>387</v>
      </c>
      <c r="J15" s="91" t="s">
        <v>77</v>
      </c>
      <c r="K15" s="180">
        <v>67</v>
      </c>
      <c r="L15" s="1">
        <f t="shared" si="0"/>
        <v>5329</v>
      </c>
      <c r="M15" s="1">
        <f t="shared" si="1"/>
        <v>4489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3:28" ht="15.75" x14ac:dyDescent="0.25">
      <c r="C16" s="1"/>
      <c r="D16" s="4">
        <v>7</v>
      </c>
      <c r="E16" s="160" t="s">
        <v>353</v>
      </c>
      <c r="F16" s="91" t="s">
        <v>17</v>
      </c>
      <c r="G16" s="180">
        <v>70</v>
      </c>
      <c r="H16" s="4">
        <v>7</v>
      </c>
      <c r="I16" s="160" t="s">
        <v>388</v>
      </c>
      <c r="J16" s="91" t="s">
        <v>45</v>
      </c>
      <c r="K16" s="180">
        <v>73</v>
      </c>
      <c r="L16" s="1">
        <f t="shared" si="0"/>
        <v>4900</v>
      </c>
      <c r="M16" s="1">
        <f t="shared" si="1"/>
        <v>5329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3:28" ht="15.75" x14ac:dyDescent="0.25">
      <c r="C17" s="1"/>
      <c r="D17" s="4">
        <v>8</v>
      </c>
      <c r="E17" s="160" t="s">
        <v>354</v>
      </c>
      <c r="F17" s="91" t="s">
        <v>18</v>
      </c>
      <c r="G17" s="180">
        <v>50</v>
      </c>
      <c r="H17" s="4">
        <v>8</v>
      </c>
      <c r="I17" s="160" t="s">
        <v>389</v>
      </c>
      <c r="J17" s="91" t="s">
        <v>46</v>
      </c>
      <c r="K17" s="180">
        <v>57</v>
      </c>
      <c r="L17" s="1">
        <f t="shared" si="0"/>
        <v>2500</v>
      </c>
      <c r="M17" s="1">
        <f t="shared" si="1"/>
        <v>3249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3:28" ht="15.75" x14ac:dyDescent="0.25">
      <c r="C18" s="1"/>
      <c r="D18" s="4">
        <v>9</v>
      </c>
      <c r="E18" s="160" t="s">
        <v>355</v>
      </c>
      <c r="F18" s="91" t="s">
        <v>19</v>
      </c>
      <c r="G18" s="180">
        <v>57</v>
      </c>
      <c r="H18" s="4">
        <v>9</v>
      </c>
      <c r="I18" s="160" t="s">
        <v>390</v>
      </c>
      <c r="J18" s="91" t="s">
        <v>47</v>
      </c>
      <c r="K18" s="180">
        <v>67</v>
      </c>
      <c r="L18" s="1">
        <f t="shared" si="0"/>
        <v>3249</v>
      </c>
      <c r="M18" s="1">
        <f t="shared" si="1"/>
        <v>4489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3:28" ht="15.75" x14ac:dyDescent="0.25">
      <c r="C19" s="1"/>
      <c r="D19" s="4">
        <v>10</v>
      </c>
      <c r="E19" s="160" t="s">
        <v>356</v>
      </c>
      <c r="F19" s="91" t="s">
        <v>20</v>
      </c>
      <c r="G19" s="180">
        <v>47</v>
      </c>
      <c r="H19" s="4">
        <v>10</v>
      </c>
      <c r="I19" s="160" t="s">
        <v>391</v>
      </c>
      <c r="J19" s="91" t="s">
        <v>48</v>
      </c>
      <c r="K19" s="180">
        <v>57</v>
      </c>
      <c r="L19" s="1">
        <f t="shared" si="0"/>
        <v>2209</v>
      </c>
      <c r="M19" s="1">
        <f t="shared" si="1"/>
        <v>3249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3:28" ht="15.75" x14ac:dyDescent="0.25">
      <c r="C20" s="1"/>
      <c r="D20" s="4">
        <v>11</v>
      </c>
      <c r="E20" s="160" t="s">
        <v>357</v>
      </c>
      <c r="F20" s="91" t="s">
        <v>21</v>
      </c>
      <c r="G20" s="180">
        <v>63</v>
      </c>
      <c r="H20" s="4">
        <v>11</v>
      </c>
      <c r="I20" s="160" t="s">
        <v>392</v>
      </c>
      <c r="J20" s="91" t="s">
        <v>49</v>
      </c>
      <c r="K20" s="180">
        <v>60</v>
      </c>
      <c r="L20" s="1">
        <f t="shared" si="0"/>
        <v>3969</v>
      </c>
      <c r="M20" s="1">
        <f t="shared" si="1"/>
        <v>3600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3:28" ht="15.75" x14ac:dyDescent="0.25">
      <c r="C21" s="1"/>
      <c r="D21" s="4">
        <v>12</v>
      </c>
      <c r="E21" s="160" t="s">
        <v>358</v>
      </c>
      <c r="F21" s="91" t="s">
        <v>22</v>
      </c>
      <c r="G21" s="180">
        <v>47</v>
      </c>
      <c r="H21" s="4">
        <v>12</v>
      </c>
      <c r="I21" s="160" t="s">
        <v>393</v>
      </c>
      <c r="J21" s="91" t="s">
        <v>50</v>
      </c>
      <c r="K21" s="180">
        <v>70</v>
      </c>
      <c r="L21" s="1">
        <f t="shared" si="0"/>
        <v>2209</v>
      </c>
      <c r="M21" s="1">
        <f t="shared" si="1"/>
        <v>4900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3:28" ht="15.75" x14ac:dyDescent="0.25">
      <c r="C22" s="1"/>
      <c r="D22" s="4">
        <v>13</v>
      </c>
      <c r="E22" s="160" t="s">
        <v>359</v>
      </c>
      <c r="F22" s="91" t="s">
        <v>23</v>
      </c>
      <c r="G22" s="180">
        <v>70</v>
      </c>
      <c r="H22" s="4">
        <v>13</v>
      </c>
      <c r="I22" s="160" t="s">
        <v>394</v>
      </c>
      <c r="J22" s="91" t="s">
        <v>51</v>
      </c>
      <c r="K22" s="180">
        <v>63</v>
      </c>
      <c r="L22" s="1">
        <f t="shared" si="0"/>
        <v>4900</v>
      </c>
      <c r="M22" s="1">
        <f t="shared" si="1"/>
        <v>3969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3:28" ht="15.75" x14ac:dyDescent="0.25">
      <c r="C23" s="1"/>
      <c r="D23" s="4">
        <v>14</v>
      </c>
      <c r="E23" s="160" t="s">
        <v>360</v>
      </c>
      <c r="F23" s="91" t="s">
        <v>24</v>
      </c>
      <c r="G23" s="180">
        <v>53</v>
      </c>
      <c r="H23" s="4">
        <v>14</v>
      </c>
      <c r="I23" s="160" t="s">
        <v>395</v>
      </c>
      <c r="J23" s="91" t="s">
        <v>52</v>
      </c>
      <c r="K23" s="180">
        <v>70</v>
      </c>
      <c r="L23" s="1">
        <f t="shared" si="0"/>
        <v>2809</v>
      </c>
      <c r="M23" s="1">
        <f t="shared" si="1"/>
        <v>4900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3:28" ht="15.75" x14ac:dyDescent="0.25">
      <c r="C24" s="1"/>
      <c r="D24" s="4">
        <v>15</v>
      </c>
      <c r="E24" s="160" t="s">
        <v>361</v>
      </c>
      <c r="F24" s="91" t="s">
        <v>25</v>
      </c>
      <c r="G24" s="180">
        <v>60</v>
      </c>
      <c r="H24" s="4">
        <v>15</v>
      </c>
      <c r="I24" s="160" t="s">
        <v>396</v>
      </c>
      <c r="J24" s="91" t="s">
        <v>53</v>
      </c>
      <c r="K24" s="180">
        <v>47</v>
      </c>
      <c r="L24" s="1">
        <f t="shared" si="0"/>
        <v>3600</v>
      </c>
      <c r="M24" s="1">
        <f t="shared" si="1"/>
        <v>2209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3:28" ht="15.75" x14ac:dyDescent="0.25">
      <c r="C25" s="1"/>
      <c r="D25" s="4">
        <v>16</v>
      </c>
      <c r="E25" s="160" t="s">
        <v>362</v>
      </c>
      <c r="F25" s="91" t="s">
        <v>26</v>
      </c>
      <c r="G25" s="180">
        <v>43</v>
      </c>
      <c r="H25" s="4">
        <v>16</v>
      </c>
      <c r="I25" s="160" t="s">
        <v>397</v>
      </c>
      <c r="J25" s="91" t="s">
        <v>54</v>
      </c>
      <c r="K25" s="180">
        <v>60</v>
      </c>
      <c r="L25" s="1">
        <f t="shared" si="0"/>
        <v>1849</v>
      </c>
      <c r="M25" s="1">
        <f t="shared" si="1"/>
        <v>3600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3:28" ht="15.75" x14ac:dyDescent="0.25">
      <c r="C26" s="1"/>
      <c r="D26" s="4">
        <v>17</v>
      </c>
      <c r="E26" s="160" t="s">
        <v>363</v>
      </c>
      <c r="F26" s="91" t="s">
        <v>27</v>
      </c>
      <c r="G26" s="180">
        <v>50</v>
      </c>
      <c r="H26" s="4">
        <v>17</v>
      </c>
      <c r="I26" s="160" t="s">
        <v>398</v>
      </c>
      <c r="J26" s="91" t="s">
        <v>55</v>
      </c>
      <c r="K26" s="180">
        <v>57</v>
      </c>
      <c r="L26" s="1">
        <f t="shared" si="0"/>
        <v>2500</v>
      </c>
      <c r="M26" s="1">
        <f t="shared" si="1"/>
        <v>3249</v>
      </c>
      <c r="N26" s="1"/>
      <c r="O26" s="1"/>
      <c r="P26" s="65" t="s">
        <v>82</v>
      </c>
      <c r="Q26" s="65"/>
      <c r="R26" s="65"/>
      <c r="S26" s="65"/>
      <c r="T26" s="65" t="s">
        <v>232</v>
      </c>
      <c r="U26" s="65"/>
      <c r="V26" s="65"/>
      <c r="W26" s="35"/>
      <c r="X26" s="35"/>
      <c r="Y26" s="35"/>
      <c r="Z26" s="35"/>
      <c r="AA26" s="35"/>
      <c r="AB26" s="35"/>
    </row>
    <row r="27" spans="3:28" ht="15.75" x14ac:dyDescent="0.25">
      <c r="C27" s="1"/>
      <c r="D27" s="4">
        <v>18</v>
      </c>
      <c r="E27" s="160" t="s">
        <v>364</v>
      </c>
      <c r="F27" s="91" t="s">
        <v>28</v>
      </c>
      <c r="G27" s="180">
        <v>57</v>
      </c>
      <c r="H27" s="4">
        <v>18</v>
      </c>
      <c r="I27" s="160" t="s">
        <v>399</v>
      </c>
      <c r="J27" s="91" t="s">
        <v>56</v>
      </c>
      <c r="K27" s="180">
        <v>63</v>
      </c>
      <c r="L27" s="1">
        <f t="shared" si="0"/>
        <v>3249</v>
      </c>
      <c r="M27" s="1">
        <f t="shared" si="1"/>
        <v>3969</v>
      </c>
      <c r="N27" s="1"/>
      <c r="O27" s="1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3:28" ht="15.75" x14ac:dyDescent="0.25">
      <c r="C28" s="1"/>
      <c r="D28" s="4">
        <v>19</v>
      </c>
      <c r="E28" s="160" t="s">
        <v>365</v>
      </c>
      <c r="F28" s="91" t="s">
        <v>29</v>
      </c>
      <c r="G28" s="180">
        <v>53</v>
      </c>
      <c r="H28" s="4">
        <v>19</v>
      </c>
      <c r="I28" s="160" t="s">
        <v>400</v>
      </c>
      <c r="J28" s="91" t="s">
        <v>78</v>
      </c>
      <c r="K28" s="180">
        <v>70</v>
      </c>
      <c r="L28" s="1">
        <f t="shared" si="0"/>
        <v>2809</v>
      </c>
      <c r="M28" s="1">
        <f t="shared" si="1"/>
        <v>4900</v>
      </c>
      <c r="N28" s="1"/>
      <c r="O28" s="1"/>
      <c r="P28" s="35"/>
      <c r="Q28" s="35"/>
      <c r="R28" s="35"/>
      <c r="S28" s="35"/>
      <c r="T28" s="35"/>
      <c r="U28" s="35"/>
      <c r="V28" s="14" t="s">
        <v>64</v>
      </c>
      <c r="W28" s="12" t="s">
        <v>68</v>
      </c>
      <c r="X28" s="12" t="s">
        <v>331</v>
      </c>
      <c r="Y28" s="12"/>
      <c r="Z28" s="12"/>
      <c r="AA28" s="12"/>
      <c r="AB28" s="12"/>
    </row>
    <row r="29" spans="3:28" ht="15.75" x14ac:dyDescent="0.25">
      <c r="C29" s="1"/>
      <c r="D29" s="4">
        <v>20</v>
      </c>
      <c r="E29" s="160" t="s">
        <v>366</v>
      </c>
      <c r="F29" s="91" t="s">
        <v>30</v>
      </c>
      <c r="G29" s="180">
        <v>60</v>
      </c>
      <c r="H29" s="4">
        <v>20</v>
      </c>
      <c r="I29" s="160" t="s">
        <v>401</v>
      </c>
      <c r="J29" s="91" t="s">
        <v>79</v>
      </c>
      <c r="K29" s="180">
        <v>37</v>
      </c>
      <c r="L29" s="1">
        <f t="shared" si="0"/>
        <v>3600</v>
      </c>
      <c r="M29" s="1">
        <f t="shared" si="1"/>
        <v>1369</v>
      </c>
      <c r="N29" s="1"/>
      <c r="O29" s="1"/>
      <c r="P29" s="35"/>
      <c r="Q29" s="35"/>
      <c r="R29" s="35"/>
      <c r="S29" s="35"/>
      <c r="T29" s="35"/>
      <c r="U29" s="35"/>
      <c r="V29" s="14" t="s">
        <v>70</v>
      </c>
      <c r="W29" s="12" t="s">
        <v>68</v>
      </c>
      <c r="X29" s="12" t="s">
        <v>338</v>
      </c>
      <c r="Y29" s="12"/>
      <c r="Z29" s="12"/>
      <c r="AA29" s="12"/>
      <c r="AB29" s="12"/>
    </row>
    <row r="30" spans="3:28" ht="15.75" x14ac:dyDescent="0.25">
      <c r="C30" s="1"/>
      <c r="D30" s="4">
        <v>21</v>
      </c>
      <c r="E30" s="160" t="s">
        <v>367</v>
      </c>
      <c r="F30" s="91" t="s">
        <v>31</v>
      </c>
      <c r="G30" s="180">
        <v>67</v>
      </c>
      <c r="H30" s="4">
        <v>21</v>
      </c>
      <c r="I30" s="160" t="s">
        <v>402</v>
      </c>
      <c r="J30" s="91" t="s">
        <v>57</v>
      </c>
      <c r="K30" s="180">
        <v>43</v>
      </c>
      <c r="L30" s="1">
        <f t="shared" si="0"/>
        <v>4489</v>
      </c>
      <c r="M30" s="1">
        <f t="shared" si="1"/>
        <v>1849</v>
      </c>
      <c r="N30" s="1"/>
      <c r="O30" s="1"/>
      <c r="P30" s="5"/>
      <c r="Q30" s="5"/>
      <c r="R30" s="5"/>
      <c r="S30" s="5"/>
      <c r="T30" s="5"/>
      <c r="U30" s="5"/>
      <c r="V30" s="35"/>
      <c r="W30" s="35"/>
      <c r="X30" s="35"/>
      <c r="Y30" s="35"/>
      <c r="Z30" s="35"/>
      <c r="AA30" s="35"/>
      <c r="AB30" s="35"/>
    </row>
    <row r="31" spans="3:28" ht="15.75" x14ac:dyDescent="0.25">
      <c r="C31" s="1"/>
      <c r="D31" s="4">
        <v>22</v>
      </c>
      <c r="E31" s="160" t="s">
        <v>368</v>
      </c>
      <c r="F31" s="91" t="s">
        <v>32</v>
      </c>
      <c r="G31" s="180">
        <v>63</v>
      </c>
      <c r="H31" s="4">
        <v>22</v>
      </c>
      <c r="I31" s="160" t="s">
        <v>403</v>
      </c>
      <c r="J31" s="91" t="s">
        <v>80</v>
      </c>
      <c r="K31" s="180">
        <v>73</v>
      </c>
      <c r="L31" s="1">
        <f t="shared" si="0"/>
        <v>3969</v>
      </c>
      <c r="M31" s="1">
        <f t="shared" si="1"/>
        <v>5329</v>
      </c>
      <c r="N31" s="1"/>
      <c r="O31" s="1"/>
      <c r="P31" s="35"/>
      <c r="Q31" s="35"/>
      <c r="R31" s="35"/>
      <c r="S31" s="5"/>
      <c r="T31" s="5"/>
      <c r="U31" s="5"/>
      <c r="V31" s="35"/>
      <c r="W31" s="35"/>
      <c r="X31" s="35"/>
      <c r="Y31" s="35"/>
      <c r="Z31" s="35"/>
      <c r="AA31" s="35"/>
      <c r="AB31" s="35"/>
    </row>
    <row r="32" spans="3:28" ht="15.75" x14ac:dyDescent="0.25">
      <c r="C32" s="1"/>
      <c r="D32" s="4">
        <v>23</v>
      </c>
      <c r="E32" s="160" t="s">
        <v>369</v>
      </c>
      <c r="F32" s="91" t="s">
        <v>33</v>
      </c>
      <c r="G32" s="180">
        <v>67</v>
      </c>
      <c r="H32" s="4">
        <v>23</v>
      </c>
      <c r="I32" s="160" t="s">
        <v>404</v>
      </c>
      <c r="J32" s="91" t="s">
        <v>58</v>
      </c>
      <c r="K32" s="180">
        <v>63</v>
      </c>
      <c r="L32" s="1">
        <f t="shared" si="0"/>
        <v>4489</v>
      </c>
      <c r="M32" s="1">
        <f t="shared" si="1"/>
        <v>3969</v>
      </c>
      <c r="N32" s="1"/>
      <c r="O32" s="1"/>
      <c r="P32" s="36"/>
      <c r="Q32" s="36"/>
      <c r="R32" s="36"/>
      <c r="S32" s="36"/>
      <c r="T32" s="36"/>
      <c r="U32" s="36"/>
      <c r="V32" s="35"/>
      <c r="W32" s="35"/>
      <c r="X32" s="35"/>
      <c r="Y32" s="35"/>
      <c r="Z32" s="35"/>
      <c r="AA32" s="35"/>
      <c r="AB32" s="35"/>
    </row>
    <row r="33" spans="3:28" ht="16.5" thickBot="1" x14ac:dyDescent="0.3">
      <c r="C33" s="1"/>
      <c r="D33" s="4">
        <v>24</v>
      </c>
      <c r="E33" s="160" t="s">
        <v>370</v>
      </c>
      <c r="F33" s="91" t="s">
        <v>34</v>
      </c>
      <c r="G33" s="180">
        <v>63</v>
      </c>
      <c r="H33" s="4">
        <v>24</v>
      </c>
      <c r="I33" s="160" t="s">
        <v>405</v>
      </c>
      <c r="J33" s="91" t="s">
        <v>59</v>
      </c>
      <c r="K33" s="180">
        <v>63</v>
      </c>
      <c r="L33" s="1">
        <f t="shared" si="0"/>
        <v>3969</v>
      </c>
      <c r="M33" s="1">
        <f t="shared" si="1"/>
        <v>3969</v>
      </c>
      <c r="N33" s="1"/>
      <c r="O33" s="40" t="s">
        <v>107</v>
      </c>
      <c r="P33" s="40"/>
      <c r="Q33" s="66" t="s">
        <v>84</v>
      </c>
      <c r="R33" s="66"/>
      <c r="S33" s="37">
        <f>G44</f>
        <v>102.16028225806451</v>
      </c>
      <c r="T33" s="38" t="s">
        <v>1</v>
      </c>
      <c r="U33" s="39">
        <f>S33/S34</f>
        <v>1.4139042357274401</v>
      </c>
      <c r="V33" s="35"/>
      <c r="W33" s="35"/>
      <c r="X33" s="35"/>
      <c r="Y33" s="35"/>
      <c r="Z33" s="35"/>
      <c r="AA33" s="35"/>
      <c r="AB33" s="35"/>
    </row>
    <row r="34" spans="3:28" ht="15.75" x14ac:dyDescent="0.25">
      <c r="C34" s="1"/>
      <c r="D34" s="4">
        <v>25</v>
      </c>
      <c r="E34" s="160" t="s">
        <v>371</v>
      </c>
      <c r="F34" s="91" t="s">
        <v>35</v>
      </c>
      <c r="G34" s="180">
        <v>67</v>
      </c>
      <c r="H34" s="4">
        <v>25</v>
      </c>
      <c r="I34" s="160" t="s">
        <v>406</v>
      </c>
      <c r="J34" s="91" t="s">
        <v>81</v>
      </c>
      <c r="K34" s="180">
        <v>60</v>
      </c>
      <c r="L34" s="1">
        <f t="shared" si="0"/>
        <v>4489</v>
      </c>
      <c r="M34" s="1">
        <f t="shared" si="1"/>
        <v>3600</v>
      </c>
      <c r="N34" s="1"/>
      <c r="O34" s="1"/>
      <c r="P34" s="36"/>
      <c r="Q34" s="40" t="s">
        <v>83</v>
      </c>
      <c r="R34" s="40"/>
      <c r="S34" s="38">
        <f>K44</f>
        <v>72.254032258064512</v>
      </c>
      <c r="T34" s="38"/>
      <c r="U34" s="38"/>
      <c r="V34" s="35"/>
      <c r="W34" s="35"/>
      <c r="X34" s="35"/>
      <c r="Y34" s="35"/>
      <c r="Z34" s="35"/>
      <c r="AA34" s="35"/>
      <c r="AB34" s="35"/>
    </row>
    <row r="35" spans="3:28" ht="15.75" x14ac:dyDescent="0.25">
      <c r="C35" s="1"/>
      <c r="D35" s="4">
        <v>26</v>
      </c>
      <c r="E35" s="160" t="s">
        <v>372</v>
      </c>
      <c r="F35" s="91" t="s">
        <v>36</v>
      </c>
      <c r="G35" s="180">
        <v>67</v>
      </c>
      <c r="H35" s="4">
        <v>26</v>
      </c>
      <c r="I35" s="160" t="s">
        <v>407</v>
      </c>
      <c r="J35" s="91" t="s">
        <v>60</v>
      </c>
      <c r="K35" s="180">
        <v>67</v>
      </c>
      <c r="L35" s="1">
        <f t="shared" si="0"/>
        <v>4489</v>
      </c>
      <c r="M35" s="1">
        <f t="shared" si="1"/>
        <v>4489</v>
      </c>
      <c r="N35" s="1"/>
      <c r="O35" s="1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3:28" ht="15.75" x14ac:dyDescent="0.25">
      <c r="C36" s="1"/>
      <c r="D36" s="4">
        <v>27</v>
      </c>
      <c r="E36" s="160" t="s">
        <v>373</v>
      </c>
      <c r="F36" s="91" t="s">
        <v>37</v>
      </c>
      <c r="G36" s="180">
        <v>63</v>
      </c>
      <c r="H36" s="4">
        <v>27</v>
      </c>
      <c r="I36" s="160" t="s">
        <v>408</v>
      </c>
      <c r="J36" s="91" t="s">
        <v>61</v>
      </c>
      <c r="K36" s="180">
        <v>67</v>
      </c>
      <c r="L36" s="1">
        <f t="shared" si="0"/>
        <v>3969</v>
      </c>
      <c r="M36" s="1">
        <f t="shared" si="1"/>
        <v>4489</v>
      </c>
      <c r="N36" s="2"/>
      <c r="O36" s="2"/>
      <c r="P36" s="2"/>
      <c r="Q36" s="2"/>
      <c r="R36" s="2"/>
      <c r="S36" s="2"/>
      <c r="T36" s="2"/>
      <c r="U36" s="2"/>
      <c r="V36" s="93" t="s">
        <v>379</v>
      </c>
      <c r="W36" s="93"/>
      <c r="X36" s="93"/>
      <c r="Y36" s="93"/>
      <c r="Z36" s="93"/>
      <c r="AA36" s="93"/>
      <c r="AB36" s="93"/>
    </row>
    <row r="37" spans="3:28" ht="15.75" x14ac:dyDescent="0.25">
      <c r="C37" s="1"/>
      <c r="D37" s="4">
        <v>28</v>
      </c>
      <c r="E37" s="160" t="s">
        <v>374</v>
      </c>
      <c r="F37" s="91" t="s">
        <v>38</v>
      </c>
      <c r="G37" s="180">
        <v>40</v>
      </c>
      <c r="H37" s="4">
        <v>28</v>
      </c>
      <c r="I37" s="160" t="s">
        <v>409</v>
      </c>
      <c r="J37" s="91" t="s">
        <v>62</v>
      </c>
      <c r="K37" s="180">
        <v>73</v>
      </c>
      <c r="L37" s="1">
        <f t="shared" si="0"/>
        <v>1600</v>
      </c>
      <c r="M37" s="1">
        <f t="shared" si="1"/>
        <v>5329</v>
      </c>
      <c r="N37" s="2"/>
      <c r="O37" s="2"/>
      <c r="P37" s="2"/>
      <c r="Q37" s="2"/>
      <c r="R37" s="2"/>
      <c r="S37" s="2"/>
      <c r="T37" s="2"/>
      <c r="U37" s="2"/>
      <c r="V37" s="93" t="s">
        <v>414</v>
      </c>
      <c r="W37" s="93"/>
      <c r="X37" s="93"/>
      <c r="Y37" s="93"/>
      <c r="Z37" s="93"/>
      <c r="AA37" s="93"/>
      <c r="AB37" s="93"/>
    </row>
    <row r="38" spans="3:28" ht="15.75" x14ac:dyDescent="0.25">
      <c r="C38" s="1"/>
      <c r="D38" s="4">
        <v>29</v>
      </c>
      <c r="E38" s="160" t="s">
        <v>375</v>
      </c>
      <c r="F38" s="91" t="s">
        <v>39</v>
      </c>
      <c r="G38" s="180">
        <v>70</v>
      </c>
      <c r="H38" s="4">
        <v>29</v>
      </c>
      <c r="I38" s="160" t="s">
        <v>410</v>
      </c>
      <c r="J38" s="91" t="s">
        <v>63</v>
      </c>
      <c r="K38" s="180">
        <v>53</v>
      </c>
      <c r="L38" s="1">
        <f t="shared" si="0"/>
        <v>4900</v>
      </c>
      <c r="M38" s="1">
        <f t="shared" si="1"/>
        <v>2809</v>
      </c>
      <c r="N38" s="2"/>
      <c r="O38" s="2"/>
      <c r="P38" s="2"/>
      <c r="Q38" s="2"/>
      <c r="R38" s="2"/>
      <c r="T38" s="2"/>
      <c r="U38" s="93" t="s">
        <v>106</v>
      </c>
      <c r="V38" s="93"/>
      <c r="W38" s="93"/>
      <c r="X38" s="93"/>
      <c r="Y38" s="93"/>
      <c r="Z38" s="93"/>
      <c r="AA38" s="93"/>
      <c r="AB38" s="93"/>
    </row>
    <row r="39" spans="3:28" ht="15.75" x14ac:dyDescent="0.25">
      <c r="C39" s="1"/>
      <c r="D39" s="4">
        <v>30</v>
      </c>
      <c r="E39" s="160" t="s">
        <v>376</v>
      </c>
      <c r="F39" s="91" t="s">
        <v>85</v>
      </c>
      <c r="G39" s="180">
        <v>77</v>
      </c>
      <c r="H39" s="4">
        <v>30</v>
      </c>
      <c r="I39" s="160" t="s">
        <v>411</v>
      </c>
      <c r="J39" s="91" t="s">
        <v>86</v>
      </c>
      <c r="K39" s="180">
        <v>67</v>
      </c>
      <c r="L39" s="1">
        <f t="shared" si="0"/>
        <v>5929</v>
      </c>
      <c r="M39" s="1">
        <f t="shared" si="1"/>
        <v>4489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5"/>
      <c r="Y39" s="5"/>
      <c r="Z39" s="5"/>
      <c r="AA39" s="5"/>
      <c r="AB39" s="5"/>
    </row>
    <row r="40" spans="3:28" ht="15.75" x14ac:dyDescent="0.25">
      <c r="C40" s="1"/>
      <c r="D40" s="4">
        <v>31</v>
      </c>
      <c r="E40" s="160" t="s">
        <v>377</v>
      </c>
      <c r="F40" s="91" t="s">
        <v>345</v>
      </c>
      <c r="G40" s="180">
        <v>77</v>
      </c>
      <c r="H40" s="4">
        <v>31</v>
      </c>
      <c r="I40" s="160" t="s">
        <v>412</v>
      </c>
      <c r="J40" s="91" t="s">
        <v>380</v>
      </c>
      <c r="K40" s="180">
        <v>63</v>
      </c>
      <c r="L40" s="1">
        <f t="shared" si="0"/>
        <v>5929</v>
      </c>
      <c r="M40" s="1">
        <f t="shared" si="1"/>
        <v>3969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28" ht="15.75" x14ac:dyDescent="0.25">
      <c r="C41" s="1"/>
      <c r="D41" s="4">
        <v>32</v>
      </c>
      <c r="E41" s="160" t="s">
        <v>378</v>
      </c>
      <c r="F41" s="91" t="s">
        <v>346</v>
      </c>
      <c r="G41" s="180">
        <v>47</v>
      </c>
      <c r="H41" s="4">
        <v>32</v>
      </c>
      <c r="I41" s="160" t="s">
        <v>413</v>
      </c>
      <c r="J41" s="91" t="s">
        <v>381</v>
      </c>
      <c r="K41" s="180">
        <v>63</v>
      </c>
      <c r="L41" s="1">
        <f t="shared" si="0"/>
        <v>2209</v>
      </c>
      <c r="M41" s="1">
        <f t="shared" si="1"/>
        <v>3969</v>
      </c>
      <c r="N41" s="1"/>
      <c r="O41" s="1"/>
      <c r="P41" s="1"/>
      <c r="Q41" s="1">
        <f>FINV(0.05,31,31)</f>
        <v>1.8221322904974944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28" x14ac:dyDescent="0.25">
      <c r="C42" s="1"/>
      <c r="D42" s="92"/>
      <c r="E42" s="108" t="s">
        <v>73</v>
      </c>
      <c r="F42" s="108"/>
      <c r="G42" s="109">
        <f>SUM(G10:G41)</f>
        <v>1921</v>
      </c>
      <c r="H42" s="92"/>
      <c r="I42" s="108" t="s">
        <v>73</v>
      </c>
      <c r="J42" s="108"/>
      <c r="K42" s="109">
        <f>SUM(K10:K41)</f>
        <v>1986</v>
      </c>
      <c r="L42" s="1">
        <f>SUM(L10:L41)</f>
        <v>118487</v>
      </c>
      <c r="M42" s="1">
        <f>SUM(M10:M41)</f>
        <v>125496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28" x14ac:dyDescent="0.25">
      <c r="C43" s="1"/>
      <c r="D43" s="92"/>
      <c r="E43" s="108" t="s">
        <v>75</v>
      </c>
      <c r="F43" s="108"/>
      <c r="G43" s="109">
        <f>AVERAGE(G10:G41)</f>
        <v>60.03125</v>
      </c>
      <c r="H43" s="92"/>
      <c r="I43" s="108" t="s">
        <v>75</v>
      </c>
      <c r="J43" s="108"/>
      <c r="K43" s="109">
        <f>AVERAGE(K10:K41)</f>
        <v>62.0625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28" x14ac:dyDescent="0.25">
      <c r="C44" s="1"/>
      <c r="D44" s="1"/>
      <c r="E44" s="108" t="s">
        <v>66</v>
      </c>
      <c r="F44" s="108"/>
      <c r="G44" s="161">
        <f>VAR(G10:G41)</f>
        <v>102.16028225806451</v>
      </c>
      <c r="H44" s="1"/>
      <c r="I44" s="108" t="s">
        <v>66</v>
      </c>
      <c r="J44" s="108"/>
      <c r="K44" s="161">
        <f>VAR(K10:K41)</f>
        <v>72.254032258064512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28" x14ac:dyDescent="0.25">
      <c r="E45" s="105" t="s">
        <v>231</v>
      </c>
      <c r="F45" s="108"/>
      <c r="G45" s="161">
        <f>STDEV(G10:G41)</f>
        <v>10.10743697769442</v>
      </c>
      <c r="H45" s="1"/>
      <c r="I45" s="105" t="s">
        <v>231</v>
      </c>
      <c r="J45" s="108"/>
      <c r="K45" s="161">
        <f>STDEV(K10:K41)</f>
        <v>8.5002371883415417</v>
      </c>
    </row>
  </sheetData>
  <mergeCells count="12">
    <mergeCell ref="D5:G6"/>
    <mergeCell ref="G7:G9"/>
    <mergeCell ref="H5:K6"/>
    <mergeCell ref="H7:H9"/>
    <mergeCell ref="I7:I9"/>
    <mergeCell ref="J7:J9"/>
    <mergeCell ref="K7:K9"/>
    <mergeCell ref="L7:L9"/>
    <mergeCell ref="M7:M9"/>
    <mergeCell ref="D7:D9"/>
    <mergeCell ref="E7:E9"/>
    <mergeCell ref="F7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B45"/>
  <sheetViews>
    <sheetView topLeftCell="A9" zoomScale="60" zoomScaleNormal="60" workbookViewId="0">
      <selection activeCell="P34" sqref="P34"/>
    </sheetView>
  </sheetViews>
  <sheetFormatPr defaultRowHeight="15" x14ac:dyDescent="0.25"/>
  <cols>
    <col min="1" max="4" width="9.140625" style="1"/>
    <col min="5" max="5" width="38.28515625" style="1" customWidth="1"/>
    <col min="6" max="6" width="8.42578125" style="1" customWidth="1"/>
    <col min="7" max="7" width="11.28515625" style="1" customWidth="1"/>
    <col min="8" max="8" width="8.140625" style="1" customWidth="1"/>
    <col min="9" max="9" width="34" style="1" customWidth="1"/>
    <col min="10" max="10" width="9.140625" style="1" customWidth="1"/>
    <col min="11" max="11" width="11.140625" style="1" customWidth="1"/>
    <col min="12" max="16384" width="9.140625" style="1"/>
  </cols>
  <sheetData>
    <row r="5" spans="4:17" ht="15" customHeight="1" x14ac:dyDescent="0.25">
      <c r="D5" s="264" t="s">
        <v>439</v>
      </c>
      <c r="E5" s="265"/>
      <c r="F5" s="265"/>
      <c r="G5" s="266"/>
      <c r="H5" s="264" t="s">
        <v>439</v>
      </c>
      <c r="I5" s="265"/>
      <c r="J5" s="265"/>
      <c r="K5" s="266"/>
    </row>
    <row r="6" spans="4:17" ht="15" customHeight="1" x14ac:dyDescent="0.25">
      <c r="D6" s="267"/>
      <c r="E6" s="268"/>
      <c r="F6" s="268"/>
      <c r="G6" s="269"/>
      <c r="H6" s="267"/>
      <c r="I6" s="268"/>
      <c r="J6" s="268"/>
      <c r="K6" s="269"/>
    </row>
    <row r="7" spans="4:17" x14ac:dyDescent="0.25">
      <c r="D7" s="263" t="s">
        <v>114</v>
      </c>
      <c r="E7" s="263" t="s">
        <v>9</v>
      </c>
      <c r="F7" s="263" t="s">
        <v>0</v>
      </c>
      <c r="G7" s="270" t="s">
        <v>443</v>
      </c>
      <c r="H7" s="263" t="s">
        <v>114</v>
      </c>
      <c r="I7" s="263" t="s">
        <v>9</v>
      </c>
      <c r="J7" s="263" t="s">
        <v>0</v>
      </c>
      <c r="K7" s="270" t="s">
        <v>443</v>
      </c>
      <c r="L7" s="262" t="s">
        <v>440</v>
      </c>
      <c r="M7" s="193" t="s">
        <v>441</v>
      </c>
    </row>
    <row r="8" spans="4:17" x14ac:dyDescent="0.25">
      <c r="D8" s="263"/>
      <c r="E8" s="263"/>
      <c r="F8" s="263"/>
      <c r="G8" s="271"/>
      <c r="H8" s="263"/>
      <c r="I8" s="263"/>
      <c r="J8" s="263"/>
      <c r="K8" s="271"/>
      <c r="L8" s="262"/>
      <c r="M8" s="193"/>
    </row>
    <row r="9" spans="4:17" x14ac:dyDescent="0.25">
      <c r="D9" s="263"/>
      <c r="E9" s="263"/>
      <c r="F9" s="263"/>
      <c r="G9" s="272"/>
      <c r="H9" s="263"/>
      <c r="I9" s="263"/>
      <c r="J9" s="263"/>
      <c r="K9" s="272"/>
      <c r="L9" s="262"/>
      <c r="M9" s="193"/>
    </row>
    <row r="10" spans="4:17" ht="15.75" x14ac:dyDescent="0.25">
      <c r="D10" s="4">
        <v>1</v>
      </c>
      <c r="E10" s="160" t="s">
        <v>347</v>
      </c>
      <c r="F10" s="91" t="s">
        <v>11</v>
      </c>
      <c r="G10" s="180">
        <v>77</v>
      </c>
      <c r="H10" s="4">
        <v>1</v>
      </c>
      <c r="I10" s="160" t="s">
        <v>382</v>
      </c>
      <c r="J10" s="91" t="s">
        <v>40</v>
      </c>
      <c r="K10" s="180">
        <v>77</v>
      </c>
      <c r="L10" s="1">
        <f>G10^2</f>
        <v>5929</v>
      </c>
      <c r="M10" s="1">
        <f>K10^2</f>
        <v>5929</v>
      </c>
    </row>
    <row r="11" spans="4:17" ht="15.75" x14ac:dyDescent="0.25">
      <c r="D11" s="4">
        <v>2</v>
      </c>
      <c r="E11" s="160" t="s">
        <v>348</v>
      </c>
      <c r="F11" s="91" t="s">
        <v>12</v>
      </c>
      <c r="G11" s="180">
        <v>90</v>
      </c>
      <c r="H11" s="4">
        <v>2</v>
      </c>
      <c r="I11" s="160" t="s">
        <v>383</v>
      </c>
      <c r="J11" s="91" t="s">
        <v>41</v>
      </c>
      <c r="K11" s="180">
        <v>83</v>
      </c>
      <c r="L11" s="1">
        <f t="shared" ref="L11:L41" si="0">G11^2</f>
        <v>8100</v>
      </c>
      <c r="M11" s="1">
        <f t="shared" ref="M11:M41" si="1">K11^2</f>
        <v>6889</v>
      </c>
      <c r="P11" s="1" t="s">
        <v>442</v>
      </c>
      <c r="Q11" s="1">
        <f>SUM((L42-(G42/32)^2)/32)</f>
        <v>7310.9924011230469</v>
      </c>
    </row>
    <row r="12" spans="4:17" ht="15.75" x14ac:dyDescent="0.25">
      <c r="D12" s="4">
        <v>3</v>
      </c>
      <c r="E12" s="160" t="s">
        <v>349</v>
      </c>
      <c r="F12" s="91" t="s">
        <v>13</v>
      </c>
      <c r="G12" s="180">
        <v>97</v>
      </c>
      <c r="H12" s="4">
        <v>3</v>
      </c>
      <c r="I12" s="160" t="s">
        <v>384</v>
      </c>
      <c r="J12" s="91" t="s">
        <v>42</v>
      </c>
      <c r="K12" s="180">
        <v>90</v>
      </c>
      <c r="L12" s="1">
        <f t="shared" si="0"/>
        <v>9409</v>
      </c>
      <c r="M12" s="1">
        <f t="shared" si="1"/>
        <v>8100</v>
      </c>
    </row>
    <row r="13" spans="4:17" ht="15.75" x14ac:dyDescent="0.25">
      <c r="D13" s="4">
        <v>4</v>
      </c>
      <c r="E13" s="160" t="s">
        <v>350</v>
      </c>
      <c r="F13" s="91" t="s">
        <v>14</v>
      </c>
      <c r="G13" s="180">
        <v>83</v>
      </c>
      <c r="H13" s="4">
        <v>4</v>
      </c>
      <c r="I13" s="160" t="s">
        <v>385</v>
      </c>
      <c r="J13" s="91" t="s">
        <v>43</v>
      </c>
      <c r="K13" s="180">
        <v>87</v>
      </c>
      <c r="L13" s="1">
        <f t="shared" si="0"/>
        <v>6889</v>
      </c>
      <c r="M13" s="1">
        <f t="shared" si="1"/>
        <v>7569</v>
      </c>
      <c r="O13" s="2"/>
    </row>
    <row r="14" spans="4:17" ht="15.75" x14ac:dyDescent="0.25">
      <c r="D14" s="4">
        <v>5</v>
      </c>
      <c r="E14" s="160" t="s">
        <v>351</v>
      </c>
      <c r="F14" s="91" t="s">
        <v>15</v>
      </c>
      <c r="G14" s="180">
        <v>100</v>
      </c>
      <c r="H14" s="4">
        <v>5</v>
      </c>
      <c r="I14" s="160" t="s">
        <v>386</v>
      </c>
      <c r="J14" s="91" t="s">
        <v>44</v>
      </c>
      <c r="K14" s="180">
        <v>77</v>
      </c>
      <c r="L14" s="1">
        <f t="shared" si="0"/>
        <v>10000</v>
      </c>
      <c r="M14" s="1">
        <f t="shared" si="1"/>
        <v>5929</v>
      </c>
    </row>
    <row r="15" spans="4:17" ht="15.75" x14ac:dyDescent="0.25">
      <c r="D15" s="4">
        <v>6</v>
      </c>
      <c r="E15" s="160" t="s">
        <v>352</v>
      </c>
      <c r="F15" s="91" t="s">
        <v>16</v>
      </c>
      <c r="G15" s="180">
        <v>70</v>
      </c>
      <c r="H15" s="4">
        <v>6</v>
      </c>
      <c r="I15" s="160" t="s">
        <v>387</v>
      </c>
      <c r="J15" s="91" t="s">
        <v>77</v>
      </c>
      <c r="K15" s="180">
        <v>83</v>
      </c>
      <c r="L15" s="1">
        <f t="shared" si="0"/>
        <v>4900</v>
      </c>
      <c r="M15" s="1">
        <f t="shared" si="1"/>
        <v>6889</v>
      </c>
    </row>
    <row r="16" spans="4:17" ht="15.75" x14ac:dyDescent="0.25">
      <c r="D16" s="4">
        <v>7</v>
      </c>
      <c r="E16" s="160" t="s">
        <v>353</v>
      </c>
      <c r="F16" s="91" t="s">
        <v>17</v>
      </c>
      <c r="G16" s="180">
        <v>100</v>
      </c>
      <c r="H16" s="4">
        <v>7</v>
      </c>
      <c r="I16" s="160" t="s">
        <v>388</v>
      </c>
      <c r="J16" s="91" t="s">
        <v>45</v>
      </c>
      <c r="K16" s="180">
        <v>93</v>
      </c>
      <c r="L16" s="1">
        <f t="shared" si="0"/>
        <v>10000</v>
      </c>
      <c r="M16" s="1">
        <f t="shared" si="1"/>
        <v>8649</v>
      </c>
    </row>
    <row r="17" spans="4:28" ht="15.75" x14ac:dyDescent="0.25">
      <c r="D17" s="4">
        <v>8</v>
      </c>
      <c r="E17" s="160" t="s">
        <v>354</v>
      </c>
      <c r="F17" s="91" t="s">
        <v>18</v>
      </c>
      <c r="G17" s="180">
        <v>83</v>
      </c>
      <c r="H17" s="4">
        <v>8</v>
      </c>
      <c r="I17" s="160" t="s">
        <v>389</v>
      </c>
      <c r="J17" s="91" t="s">
        <v>46</v>
      </c>
      <c r="K17" s="180">
        <v>83</v>
      </c>
      <c r="L17" s="1">
        <f t="shared" si="0"/>
        <v>6889</v>
      </c>
      <c r="M17" s="1">
        <f t="shared" si="1"/>
        <v>6889</v>
      </c>
    </row>
    <row r="18" spans="4:28" ht="15.75" x14ac:dyDescent="0.25">
      <c r="D18" s="4">
        <v>9</v>
      </c>
      <c r="E18" s="160" t="s">
        <v>355</v>
      </c>
      <c r="F18" s="91" t="s">
        <v>19</v>
      </c>
      <c r="G18" s="180">
        <v>73</v>
      </c>
      <c r="H18" s="4">
        <v>9</v>
      </c>
      <c r="I18" s="160" t="s">
        <v>390</v>
      </c>
      <c r="J18" s="91" t="s">
        <v>47</v>
      </c>
      <c r="K18" s="180">
        <v>83</v>
      </c>
      <c r="L18" s="1">
        <f t="shared" si="0"/>
        <v>5329</v>
      </c>
      <c r="M18" s="1">
        <f t="shared" si="1"/>
        <v>6889</v>
      </c>
    </row>
    <row r="19" spans="4:28" ht="15.75" x14ac:dyDescent="0.25">
      <c r="D19" s="4">
        <v>10</v>
      </c>
      <c r="E19" s="160" t="s">
        <v>356</v>
      </c>
      <c r="F19" s="91" t="s">
        <v>20</v>
      </c>
      <c r="G19" s="180">
        <v>70</v>
      </c>
      <c r="H19" s="4">
        <v>10</v>
      </c>
      <c r="I19" s="160" t="s">
        <v>391</v>
      </c>
      <c r="J19" s="91" t="s">
        <v>48</v>
      </c>
      <c r="K19" s="180">
        <v>77</v>
      </c>
      <c r="L19" s="1">
        <f t="shared" si="0"/>
        <v>4900</v>
      </c>
      <c r="M19" s="1">
        <f t="shared" si="1"/>
        <v>5929</v>
      </c>
    </row>
    <row r="20" spans="4:28" ht="15.75" x14ac:dyDescent="0.25">
      <c r="D20" s="4">
        <v>11</v>
      </c>
      <c r="E20" s="160" t="s">
        <v>357</v>
      </c>
      <c r="F20" s="91" t="s">
        <v>21</v>
      </c>
      <c r="G20" s="180">
        <v>70</v>
      </c>
      <c r="H20" s="4">
        <v>11</v>
      </c>
      <c r="I20" s="160" t="s">
        <v>392</v>
      </c>
      <c r="J20" s="91" t="s">
        <v>49</v>
      </c>
      <c r="K20" s="180">
        <v>80</v>
      </c>
      <c r="L20" s="1">
        <f t="shared" si="0"/>
        <v>4900</v>
      </c>
      <c r="M20" s="1">
        <f t="shared" si="1"/>
        <v>6400</v>
      </c>
    </row>
    <row r="21" spans="4:28" ht="15.75" x14ac:dyDescent="0.25">
      <c r="D21" s="4">
        <v>12</v>
      </c>
      <c r="E21" s="160" t="s">
        <v>358</v>
      </c>
      <c r="F21" s="91" t="s">
        <v>22</v>
      </c>
      <c r="G21" s="180">
        <v>73</v>
      </c>
      <c r="H21" s="4">
        <v>12</v>
      </c>
      <c r="I21" s="160" t="s">
        <v>393</v>
      </c>
      <c r="J21" s="91" t="s">
        <v>50</v>
      </c>
      <c r="K21" s="180">
        <v>77</v>
      </c>
      <c r="L21" s="1">
        <f t="shared" si="0"/>
        <v>5329</v>
      </c>
      <c r="M21" s="1">
        <f t="shared" si="1"/>
        <v>5929</v>
      </c>
    </row>
    <row r="22" spans="4:28" ht="15.75" x14ac:dyDescent="0.25">
      <c r="D22" s="4">
        <v>13</v>
      </c>
      <c r="E22" s="160" t="s">
        <v>359</v>
      </c>
      <c r="F22" s="91" t="s">
        <v>23</v>
      </c>
      <c r="G22" s="180">
        <v>87</v>
      </c>
      <c r="H22" s="4">
        <v>13</v>
      </c>
      <c r="I22" s="160" t="s">
        <v>394</v>
      </c>
      <c r="J22" s="91" t="s">
        <v>51</v>
      </c>
      <c r="K22" s="180">
        <v>73</v>
      </c>
      <c r="L22" s="1">
        <f t="shared" si="0"/>
        <v>7569</v>
      </c>
      <c r="M22" s="1">
        <f t="shared" si="1"/>
        <v>5329</v>
      </c>
    </row>
    <row r="23" spans="4:28" ht="15.75" x14ac:dyDescent="0.25">
      <c r="D23" s="4">
        <v>14</v>
      </c>
      <c r="E23" s="160" t="s">
        <v>360</v>
      </c>
      <c r="F23" s="91" t="s">
        <v>24</v>
      </c>
      <c r="G23" s="180">
        <v>83</v>
      </c>
      <c r="H23" s="4">
        <v>14</v>
      </c>
      <c r="I23" s="160" t="s">
        <v>395</v>
      </c>
      <c r="J23" s="91" t="s">
        <v>52</v>
      </c>
      <c r="K23" s="180">
        <v>87</v>
      </c>
      <c r="L23" s="1">
        <f t="shared" si="0"/>
        <v>6889</v>
      </c>
      <c r="M23" s="1">
        <f t="shared" si="1"/>
        <v>7569</v>
      </c>
    </row>
    <row r="24" spans="4:28" ht="15.75" x14ac:dyDescent="0.25">
      <c r="D24" s="4">
        <v>15</v>
      </c>
      <c r="E24" s="160" t="s">
        <v>361</v>
      </c>
      <c r="F24" s="91" t="s">
        <v>25</v>
      </c>
      <c r="G24" s="180">
        <v>93</v>
      </c>
      <c r="H24" s="4">
        <v>15</v>
      </c>
      <c r="I24" s="160" t="s">
        <v>396</v>
      </c>
      <c r="J24" s="91" t="s">
        <v>53</v>
      </c>
      <c r="K24" s="180">
        <v>60</v>
      </c>
      <c r="L24" s="1">
        <f t="shared" si="0"/>
        <v>8649</v>
      </c>
      <c r="M24" s="1">
        <f t="shared" si="1"/>
        <v>3600</v>
      </c>
    </row>
    <row r="25" spans="4:28" ht="15.75" x14ac:dyDescent="0.25">
      <c r="D25" s="4">
        <v>16</v>
      </c>
      <c r="E25" s="160" t="s">
        <v>362</v>
      </c>
      <c r="F25" s="91" t="s">
        <v>26</v>
      </c>
      <c r="G25" s="180">
        <v>77</v>
      </c>
      <c r="H25" s="4">
        <v>16</v>
      </c>
      <c r="I25" s="160" t="s">
        <v>397</v>
      </c>
      <c r="J25" s="91" t="s">
        <v>54</v>
      </c>
      <c r="K25" s="180">
        <v>77</v>
      </c>
      <c r="L25" s="1">
        <f t="shared" si="0"/>
        <v>5929</v>
      </c>
      <c r="M25" s="1">
        <f t="shared" si="1"/>
        <v>5929</v>
      </c>
    </row>
    <row r="26" spans="4:28" ht="15.75" x14ac:dyDescent="0.25">
      <c r="D26" s="4">
        <v>17</v>
      </c>
      <c r="E26" s="160" t="s">
        <v>363</v>
      </c>
      <c r="F26" s="91" t="s">
        <v>27</v>
      </c>
      <c r="G26" s="180">
        <v>80</v>
      </c>
      <c r="H26" s="4">
        <v>17</v>
      </c>
      <c r="I26" s="160" t="s">
        <v>398</v>
      </c>
      <c r="J26" s="91" t="s">
        <v>55</v>
      </c>
      <c r="K26" s="180">
        <v>83</v>
      </c>
      <c r="L26" s="1">
        <f t="shared" si="0"/>
        <v>6400</v>
      </c>
      <c r="M26" s="1">
        <f t="shared" si="1"/>
        <v>6889</v>
      </c>
      <c r="P26" s="65" t="s">
        <v>82</v>
      </c>
      <c r="Q26" s="65"/>
      <c r="R26" s="65"/>
      <c r="S26" s="65"/>
      <c r="T26" s="65" t="s">
        <v>232</v>
      </c>
      <c r="U26" s="65"/>
      <c r="V26" s="65"/>
      <c r="W26" s="35"/>
      <c r="X26" s="35"/>
      <c r="Y26" s="35"/>
      <c r="Z26" s="35"/>
      <c r="AA26" s="35"/>
      <c r="AB26" s="35"/>
    </row>
    <row r="27" spans="4:28" ht="15.75" x14ac:dyDescent="0.25">
      <c r="D27" s="4">
        <v>18</v>
      </c>
      <c r="E27" s="160" t="s">
        <v>364</v>
      </c>
      <c r="F27" s="91" t="s">
        <v>28</v>
      </c>
      <c r="G27" s="180">
        <v>97</v>
      </c>
      <c r="H27" s="4">
        <v>18</v>
      </c>
      <c r="I27" s="160" t="s">
        <v>399</v>
      </c>
      <c r="J27" s="91" t="s">
        <v>56</v>
      </c>
      <c r="K27" s="180">
        <v>90</v>
      </c>
      <c r="L27" s="1">
        <f t="shared" si="0"/>
        <v>9409</v>
      </c>
      <c r="M27" s="1">
        <f t="shared" si="1"/>
        <v>8100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4:28" ht="15.75" x14ac:dyDescent="0.25">
      <c r="D28" s="4">
        <v>19</v>
      </c>
      <c r="E28" s="160" t="s">
        <v>365</v>
      </c>
      <c r="F28" s="91" t="s">
        <v>29</v>
      </c>
      <c r="G28" s="180">
        <v>93</v>
      </c>
      <c r="H28" s="4">
        <v>19</v>
      </c>
      <c r="I28" s="160" t="s">
        <v>400</v>
      </c>
      <c r="J28" s="91" t="s">
        <v>78</v>
      </c>
      <c r="K28" s="180">
        <v>90</v>
      </c>
      <c r="L28" s="1">
        <f t="shared" si="0"/>
        <v>8649</v>
      </c>
      <c r="M28" s="1">
        <f t="shared" si="1"/>
        <v>8100</v>
      </c>
      <c r="P28" s="35"/>
      <c r="Q28" s="35"/>
      <c r="R28" s="35"/>
      <c r="S28" s="35"/>
      <c r="T28" s="35"/>
      <c r="U28" s="35"/>
      <c r="V28" s="14" t="s">
        <v>64</v>
      </c>
      <c r="W28" s="12" t="s">
        <v>68</v>
      </c>
      <c r="X28" s="12" t="s">
        <v>331</v>
      </c>
      <c r="Y28" s="12"/>
      <c r="Z28" s="12"/>
      <c r="AA28" s="12"/>
      <c r="AB28" s="12"/>
    </row>
    <row r="29" spans="4:28" ht="15.75" x14ac:dyDescent="0.25">
      <c r="D29" s="4">
        <v>20</v>
      </c>
      <c r="E29" s="160" t="s">
        <v>366</v>
      </c>
      <c r="F29" s="91" t="s">
        <v>30</v>
      </c>
      <c r="G29" s="180">
        <v>93</v>
      </c>
      <c r="H29" s="4">
        <v>20</v>
      </c>
      <c r="I29" s="160" t="s">
        <v>401</v>
      </c>
      <c r="J29" s="91" t="s">
        <v>79</v>
      </c>
      <c r="K29" s="180">
        <v>67</v>
      </c>
      <c r="L29" s="1">
        <f t="shared" si="0"/>
        <v>8649</v>
      </c>
      <c r="M29" s="1">
        <f t="shared" si="1"/>
        <v>4489</v>
      </c>
      <c r="P29" s="35"/>
      <c r="Q29" s="35"/>
      <c r="R29" s="35"/>
      <c r="S29" s="35"/>
      <c r="T29" s="35"/>
      <c r="U29" s="35"/>
      <c r="V29" s="14" t="s">
        <v>70</v>
      </c>
      <c r="W29" s="12" t="s">
        <v>68</v>
      </c>
      <c r="X29" s="12" t="s">
        <v>338</v>
      </c>
      <c r="Y29" s="12"/>
      <c r="Z29" s="12"/>
      <c r="AA29" s="12"/>
      <c r="AB29" s="12"/>
    </row>
    <row r="30" spans="4:28" ht="15.75" x14ac:dyDescent="0.25">
      <c r="D30" s="4">
        <v>21</v>
      </c>
      <c r="E30" s="160" t="s">
        <v>367</v>
      </c>
      <c r="F30" s="91" t="s">
        <v>31</v>
      </c>
      <c r="G30" s="180">
        <v>77</v>
      </c>
      <c r="H30" s="4">
        <v>21</v>
      </c>
      <c r="I30" s="160" t="s">
        <v>402</v>
      </c>
      <c r="J30" s="91" t="s">
        <v>57</v>
      </c>
      <c r="K30" s="180">
        <v>60</v>
      </c>
      <c r="L30" s="1">
        <f t="shared" si="0"/>
        <v>5929</v>
      </c>
      <c r="M30" s="1">
        <f t="shared" si="1"/>
        <v>3600</v>
      </c>
      <c r="P30" s="190"/>
      <c r="Q30" s="190"/>
      <c r="R30" s="190"/>
      <c r="S30" s="190"/>
      <c r="T30" s="190"/>
      <c r="U30" s="190"/>
      <c r="V30" s="35"/>
      <c r="W30" s="35"/>
      <c r="X30" s="35"/>
      <c r="Y30" s="35"/>
      <c r="Z30" s="35"/>
      <c r="AA30" s="35"/>
      <c r="AB30" s="35"/>
    </row>
    <row r="31" spans="4:28" ht="15.75" x14ac:dyDescent="0.25">
      <c r="D31" s="4">
        <v>22</v>
      </c>
      <c r="E31" s="160" t="s">
        <v>368</v>
      </c>
      <c r="F31" s="91" t="s">
        <v>32</v>
      </c>
      <c r="G31" s="180">
        <v>80</v>
      </c>
      <c r="H31" s="4">
        <v>22</v>
      </c>
      <c r="I31" s="160" t="s">
        <v>403</v>
      </c>
      <c r="J31" s="91" t="s">
        <v>80</v>
      </c>
      <c r="K31" s="180">
        <v>83</v>
      </c>
      <c r="L31" s="1">
        <f t="shared" si="0"/>
        <v>6400</v>
      </c>
      <c r="M31" s="1">
        <f t="shared" si="1"/>
        <v>6889</v>
      </c>
      <c r="P31" s="35"/>
      <c r="Q31" s="35"/>
      <c r="R31" s="35"/>
      <c r="S31" s="190"/>
      <c r="T31" s="190"/>
      <c r="U31" s="190"/>
      <c r="V31" s="35"/>
      <c r="W31" s="35"/>
      <c r="X31" s="35"/>
      <c r="Y31" s="35"/>
      <c r="Z31" s="35"/>
      <c r="AA31" s="35"/>
      <c r="AB31" s="35"/>
    </row>
    <row r="32" spans="4:28" ht="15.75" x14ac:dyDescent="0.25">
      <c r="D32" s="4">
        <v>23</v>
      </c>
      <c r="E32" s="160" t="s">
        <v>369</v>
      </c>
      <c r="F32" s="91" t="s">
        <v>33</v>
      </c>
      <c r="G32" s="180">
        <v>87</v>
      </c>
      <c r="H32" s="4">
        <v>23</v>
      </c>
      <c r="I32" s="160" t="s">
        <v>404</v>
      </c>
      <c r="J32" s="91" t="s">
        <v>58</v>
      </c>
      <c r="K32" s="180">
        <v>83</v>
      </c>
      <c r="L32" s="1">
        <f t="shared" si="0"/>
        <v>7569</v>
      </c>
      <c r="M32" s="1">
        <f t="shared" si="1"/>
        <v>6889</v>
      </c>
      <c r="P32" s="36"/>
      <c r="Q32" s="36"/>
      <c r="R32" s="36"/>
      <c r="S32" s="36"/>
      <c r="T32" s="36"/>
      <c r="U32" s="36"/>
      <c r="V32" s="35"/>
      <c r="W32" s="35"/>
      <c r="X32" s="35"/>
      <c r="Y32" s="35"/>
      <c r="Z32" s="35"/>
      <c r="AA32" s="35"/>
      <c r="AB32" s="35"/>
    </row>
    <row r="33" spans="4:28" ht="16.5" thickBot="1" x14ac:dyDescent="0.3">
      <c r="D33" s="4">
        <v>24</v>
      </c>
      <c r="E33" s="160" t="s">
        <v>370</v>
      </c>
      <c r="F33" s="91" t="s">
        <v>34</v>
      </c>
      <c r="G33" s="180">
        <v>87</v>
      </c>
      <c r="H33" s="4">
        <v>24</v>
      </c>
      <c r="I33" s="160" t="s">
        <v>405</v>
      </c>
      <c r="J33" s="91" t="s">
        <v>59</v>
      </c>
      <c r="K33" s="180">
        <v>80</v>
      </c>
      <c r="L33" s="1">
        <f t="shared" si="0"/>
        <v>7569</v>
      </c>
      <c r="M33" s="1">
        <f t="shared" si="1"/>
        <v>6400</v>
      </c>
      <c r="O33" s="40" t="s">
        <v>107</v>
      </c>
      <c r="P33" s="40"/>
      <c r="Q33" s="66" t="s">
        <v>84</v>
      </c>
      <c r="R33" s="66"/>
      <c r="S33" s="37">
        <f>G44</f>
        <v>91.587701612903231</v>
      </c>
      <c r="T33" s="38" t="s">
        <v>1</v>
      </c>
      <c r="U33" s="39">
        <f>S33/S34</f>
        <v>1.2405275877606194</v>
      </c>
      <c r="V33" s="35"/>
      <c r="W33" s="35"/>
      <c r="X33" s="35"/>
      <c r="Y33" s="35"/>
      <c r="Z33" s="35"/>
      <c r="AA33" s="35"/>
      <c r="AB33" s="35"/>
    </row>
    <row r="34" spans="4:28" ht="15.75" x14ac:dyDescent="0.25">
      <c r="D34" s="4">
        <v>25</v>
      </c>
      <c r="E34" s="160" t="s">
        <v>371</v>
      </c>
      <c r="F34" s="91" t="s">
        <v>35</v>
      </c>
      <c r="G34" s="180">
        <v>93</v>
      </c>
      <c r="H34" s="4">
        <v>25</v>
      </c>
      <c r="I34" s="160" t="s">
        <v>406</v>
      </c>
      <c r="J34" s="91" t="s">
        <v>81</v>
      </c>
      <c r="K34" s="180">
        <v>73</v>
      </c>
      <c r="L34" s="1">
        <f t="shared" si="0"/>
        <v>8649</v>
      </c>
      <c r="M34" s="1">
        <f t="shared" si="1"/>
        <v>5329</v>
      </c>
      <c r="P34" s="36"/>
      <c r="Q34" s="40" t="s">
        <v>83</v>
      </c>
      <c r="R34" s="40"/>
      <c r="S34" s="38">
        <f>K44</f>
        <v>73.829637096774192</v>
      </c>
      <c r="T34" s="38"/>
      <c r="U34" s="38"/>
      <c r="V34" s="35"/>
      <c r="W34" s="35"/>
      <c r="X34" s="35"/>
      <c r="Y34" s="35"/>
      <c r="Z34" s="35"/>
      <c r="AA34" s="35"/>
      <c r="AB34" s="35"/>
    </row>
    <row r="35" spans="4:28" ht="15.75" x14ac:dyDescent="0.25">
      <c r="D35" s="4">
        <v>26</v>
      </c>
      <c r="E35" s="160" t="s">
        <v>372</v>
      </c>
      <c r="F35" s="91" t="s">
        <v>36</v>
      </c>
      <c r="G35" s="180">
        <v>100</v>
      </c>
      <c r="H35" s="4">
        <v>26</v>
      </c>
      <c r="I35" s="160" t="s">
        <v>407</v>
      </c>
      <c r="J35" s="91" t="s">
        <v>60</v>
      </c>
      <c r="K35" s="180">
        <v>80</v>
      </c>
      <c r="L35" s="1">
        <f t="shared" si="0"/>
        <v>10000</v>
      </c>
      <c r="M35" s="1">
        <f t="shared" si="1"/>
        <v>6400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4:28" ht="15.75" x14ac:dyDescent="0.25">
      <c r="D36" s="4">
        <v>27</v>
      </c>
      <c r="E36" s="160" t="s">
        <v>373</v>
      </c>
      <c r="F36" s="91" t="s">
        <v>37</v>
      </c>
      <c r="G36" s="180">
        <v>97</v>
      </c>
      <c r="H36" s="4">
        <v>27</v>
      </c>
      <c r="I36" s="160" t="s">
        <v>408</v>
      </c>
      <c r="J36" s="91" t="s">
        <v>61</v>
      </c>
      <c r="K36" s="180">
        <v>87</v>
      </c>
      <c r="L36" s="1">
        <f t="shared" si="0"/>
        <v>9409</v>
      </c>
      <c r="M36" s="1">
        <f t="shared" si="1"/>
        <v>7569</v>
      </c>
      <c r="N36" s="2"/>
      <c r="O36" s="2"/>
      <c r="P36" s="2"/>
      <c r="Q36" s="2"/>
      <c r="R36" s="2"/>
      <c r="S36" s="2"/>
      <c r="T36" s="2"/>
      <c r="U36" s="2"/>
      <c r="V36" s="93" t="s">
        <v>379</v>
      </c>
      <c r="W36" s="93"/>
      <c r="X36" s="93"/>
      <c r="Y36" s="93"/>
      <c r="Z36" s="93"/>
      <c r="AA36" s="93"/>
      <c r="AB36" s="93"/>
    </row>
    <row r="37" spans="4:28" ht="15.75" x14ac:dyDescent="0.25">
      <c r="D37" s="4">
        <v>28</v>
      </c>
      <c r="E37" s="160" t="s">
        <v>374</v>
      </c>
      <c r="F37" s="91" t="s">
        <v>38</v>
      </c>
      <c r="G37" s="180">
        <v>87</v>
      </c>
      <c r="H37" s="4">
        <v>28</v>
      </c>
      <c r="I37" s="160" t="s">
        <v>409</v>
      </c>
      <c r="J37" s="91" t="s">
        <v>62</v>
      </c>
      <c r="K37" s="180">
        <v>90</v>
      </c>
      <c r="L37" s="1">
        <f t="shared" si="0"/>
        <v>7569</v>
      </c>
      <c r="M37" s="1">
        <f t="shared" si="1"/>
        <v>8100</v>
      </c>
      <c r="N37" s="2"/>
      <c r="O37" s="2"/>
      <c r="P37" s="2"/>
      <c r="Q37" s="2"/>
      <c r="R37" s="2"/>
      <c r="S37" s="2"/>
      <c r="T37" s="2"/>
      <c r="U37" s="2"/>
      <c r="V37" s="93" t="s">
        <v>414</v>
      </c>
      <c r="W37" s="93"/>
      <c r="X37" s="93"/>
      <c r="Y37" s="93"/>
      <c r="Z37" s="93"/>
      <c r="AA37" s="93"/>
      <c r="AB37" s="93"/>
    </row>
    <row r="38" spans="4:28" ht="15.75" x14ac:dyDescent="0.25">
      <c r="D38" s="4">
        <v>29</v>
      </c>
      <c r="E38" s="160" t="s">
        <v>375</v>
      </c>
      <c r="F38" s="91" t="s">
        <v>39</v>
      </c>
      <c r="G38" s="180">
        <v>93</v>
      </c>
      <c r="H38" s="4">
        <v>29</v>
      </c>
      <c r="I38" s="160" t="s">
        <v>410</v>
      </c>
      <c r="J38" s="91" t="s">
        <v>63</v>
      </c>
      <c r="K38" s="180">
        <v>77</v>
      </c>
      <c r="L38" s="1">
        <f t="shared" si="0"/>
        <v>8649</v>
      </c>
      <c r="M38" s="1">
        <f t="shared" si="1"/>
        <v>5929</v>
      </c>
      <c r="N38" s="2"/>
      <c r="O38" s="2"/>
      <c r="P38" s="2"/>
      <c r="Q38" s="2"/>
      <c r="R38" s="2"/>
      <c r="T38" s="2"/>
      <c r="U38" s="93" t="s">
        <v>106</v>
      </c>
      <c r="V38" s="93"/>
      <c r="W38" s="93"/>
      <c r="X38" s="93"/>
      <c r="Y38" s="93"/>
      <c r="Z38" s="93"/>
      <c r="AA38" s="93"/>
      <c r="AB38" s="93"/>
    </row>
    <row r="39" spans="4:28" ht="15.75" x14ac:dyDescent="0.25">
      <c r="D39" s="4">
        <v>30</v>
      </c>
      <c r="E39" s="160" t="s">
        <v>376</v>
      </c>
      <c r="F39" s="91" t="s">
        <v>85</v>
      </c>
      <c r="G39" s="180">
        <v>93</v>
      </c>
      <c r="H39" s="4">
        <v>30</v>
      </c>
      <c r="I39" s="160" t="s">
        <v>411</v>
      </c>
      <c r="J39" s="91" t="s">
        <v>86</v>
      </c>
      <c r="K39" s="180">
        <v>63</v>
      </c>
      <c r="L39" s="1">
        <f t="shared" si="0"/>
        <v>8649</v>
      </c>
      <c r="M39" s="1">
        <f t="shared" si="1"/>
        <v>3969</v>
      </c>
      <c r="X39" s="190"/>
      <c r="Y39" s="190"/>
      <c r="Z39" s="190"/>
      <c r="AA39" s="190"/>
      <c r="AB39" s="190"/>
    </row>
    <row r="40" spans="4:28" ht="15.75" x14ac:dyDescent="0.25">
      <c r="D40" s="4">
        <v>31</v>
      </c>
      <c r="E40" s="160" t="s">
        <v>377</v>
      </c>
      <c r="F40" s="91" t="s">
        <v>345</v>
      </c>
      <c r="G40" s="180">
        <v>97</v>
      </c>
      <c r="H40" s="4">
        <v>31</v>
      </c>
      <c r="I40" s="160" t="s">
        <v>412</v>
      </c>
      <c r="J40" s="91" t="s">
        <v>380</v>
      </c>
      <c r="K40" s="180">
        <v>80</v>
      </c>
      <c r="L40" s="1">
        <f t="shared" si="0"/>
        <v>9409</v>
      </c>
      <c r="M40" s="1">
        <f t="shared" si="1"/>
        <v>6400</v>
      </c>
    </row>
    <row r="41" spans="4:28" ht="15.75" x14ac:dyDescent="0.25">
      <c r="D41" s="4">
        <v>32</v>
      </c>
      <c r="E41" s="160" t="s">
        <v>378</v>
      </c>
      <c r="F41" s="91" t="s">
        <v>346</v>
      </c>
      <c r="G41" s="180">
        <v>83</v>
      </c>
      <c r="H41" s="4">
        <v>32</v>
      </c>
      <c r="I41" s="160" t="s">
        <v>413</v>
      </c>
      <c r="J41" s="91" t="s">
        <v>381</v>
      </c>
      <c r="K41" s="180">
        <v>90</v>
      </c>
      <c r="L41" s="1">
        <f t="shared" si="0"/>
        <v>6889</v>
      </c>
      <c r="M41" s="1">
        <f t="shared" si="1"/>
        <v>8100</v>
      </c>
      <c r="Q41" s="1">
        <f>FINV(0.05,31,31)</f>
        <v>1.8221322904974944</v>
      </c>
    </row>
    <row r="42" spans="4:28" x14ac:dyDescent="0.25">
      <c r="D42" s="92"/>
      <c r="E42" s="108" t="s">
        <v>73</v>
      </c>
      <c r="F42" s="108"/>
      <c r="G42" s="109">
        <f>SUM(G10:G41)</f>
        <v>2763</v>
      </c>
      <c r="H42" s="92"/>
      <c r="I42" s="108" t="s">
        <v>73</v>
      </c>
      <c r="J42" s="108"/>
      <c r="K42" s="109">
        <f>SUM(K10:K41)</f>
        <v>2563</v>
      </c>
      <c r="L42" s="1">
        <f>SUM(L10:L41)</f>
        <v>241407</v>
      </c>
      <c r="M42" s="1">
        <f>SUM(M10:M41)</f>
        <v>207569</v>
      </c>
    </row>
    <row r="43" spans="4:28" x14ac:dyDescent="0.25">
      <c r="D43" s="92"/>
      <c r="E43" s="108" t="s">
        <v>75</v>
      </c>
      <c r="F43" s="108"/>
      <c r="G43" s="109">
        <f>AVERAGE(G10:G41)</f>
        <v>86.34375</v>
      </c>
      <c r="H43" s="92"/>
      <c r="I43" s="108" t="s">
        <v>75</v>
      </c>
      <c r="J43" s="108"/>
      <c r="K43" s="109">
        <f>AVERAGE(K10:K41)</f>
        <v>80.09375</v>
      </c>
    </row>
    <row r="44" spans="4:28" x14ac:dyDescent="0.25">
      <c r="E44" s="108" t="s">
        <v>66</v>
      </c>
      <c r="F44" s="108"/>
      <c r="G44" s="161">
        <f>VAR(G10:G41)</f>
        <v>91.587701612903231</v>
      </c>
      <c r="I44" s="108" t="s">
        <v>66</v>
      </c>
      <c r="J44" s="108"/>
      <c r="K44" s="161">
        <f>VAR(K10:K41)</f>
        <v>73.829637096774192</v>
      </c>
    </row>
    <row r="45" spans="4:28" x14ac:dyDescent="0.25">
      <c r="E45" s="105" t="s">
        <v>231</v>
      </c>
      <c r="F45" s="108"/>
      <c r="G45" s="161">
        <f>STDEV(G10:G41)</f>
        <v>9.5701463736404389</v>
      </c>
      <c r="I45" s="105" t="s">
        <v>231</v>
      </c>
      <c r="J45" s="108"/>
      <c r="K45" s="161">
        <f>STDEV(K10:K41)</f>
        <v>8.5924174186764333</v>
      </c>
    </row>
  </sheetData>
  <mergeCells count="12">
    <mergeCell ref="L7:L9"/>
    <mergeCell ref="M7:M9"/>
    <mergeCell ref="D5:G6"/>
    <mergeCell ref="H5:K6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N71"/>
  <sheetViews>
    <sheetView tabSelected="1" topLeftCell="A48" zoomScale="80" zoomScaleNormal="80" workbookViewId="0">
      <selection activeCell="J60" sqref="J60"/>
    </sheetView>
  </sheetViews>
  <sheetFormatPr defaultRowHeight="15" x14ac:dyDescent="0.25"/>
  <cols>
    <col min="1" max="1" width="9.140625" style="6"/>
    <col min="2" max="2" width="5.85546875" style="6" customWidth="1"/>
    <col min="3" max="3" width="3" style="6" customWidth="1"/>
    <col min="4" max="4" width="3.5703125" style="6" customWidth="1"/>
    <col min="5" max="5" width="4.28515625" style="6" customWidth="1"/>
    <col min="6" max="6" width="6.140625" style="6" customWidth="1"/>
    <col min="7" max="7" width="11.5703125" style="6" customWidth="1"/>
    <col min="8" max="8" width="14.140625" style="6" customWidth="1"/>
    <col min="9" max="9" width="12.7109375" style="6" customWidth="1"/>
    <col min="10" max="10" width="7.5703125" style="6" customWidth="1"/>
    <col min="11" max="11" width="3.5703125" style="6" customWidth="1"/>
    <col min="12" max="12" width="6.140625" style="6" customWidth="1"/>
    <col min="13" max="13" width="3.85546875" style="6" customWidth="1"/>
    <col min="14" max="14" width="9" style="6" customWidth="1"/>
    <col min="15" max="15" width="3.7109375" style="6" customWidth="1"/>
    <col min="16" max="16" width="6" style="6" customWidth="1"/>
    <col min="17" max="18" width="3.7109375" style="6" customWidth="1"/>
    <col min="19" max="19" width="6.7109375" style="6" customWidth="1"/>
    <col min="20" max="21" width="3.7109375" style="6" customWidth="1"/>
    <col min="22" max="24" width="4.28515625" style="6" customWidth="1"/>
    <col min="25" max="26" width="9.140625" style="6"/>
    <col min="27" max="29" width="5.85546875" style="6" customWidth="1"/>
    <col min="30" max="34" width="9.140625" style="6"/>
    <col min="35" max="35" width="7.5703125" style="6" customWidth="1"/>
    <col min="36" max="37" width="3" style="6" customWidth="1"/>
    <col min="38" max="40" width="9.140625" style="6"/>
    <col min="41" max="41" width="7.42578125" style="6" customWidth="1"/>
    <col min="42" max="43" width="3.28515625" style="6" customWidth="1"/>
    <col min="44" max="44" width="4.7109375" style="6" customWidth="1"/>
    <col min="45" max="45" width="4.28515625" style="6" customWidth="1"/>
    <col min="46" max="48" width="9.140625" style="6"/>
    <col min="49" max="49" width="3.42578125" style="6" customWidth="1"/>
    <col min="50" max="50" width="6.140625" style="6" customWidth="1"/>
    <col min="51" max="51" width="7.7109375" style="6" customWidth="1"/>
    <col min="52" max="52" width="3.140625" style="6" customWidth="1"/>
    <col min="53" max="53" width="9.140625" style="6" hidden="1" customWidth="1"/>
    <col min="54" max="54" width="9.140625" style="6"/>
    <col min="55" max="57" width="3.42578125" style="6" customWidth="1"/>
    <col min="58" max="58" width="5" style="6" customWidth="1"/>
    <col min="59" max="59" width="4.5703125" style="6" customWidth="1"/>
    <col min="60" max="61" width="9.140625" style="6"/>
    <col min="62" max="62" width="6.28515625" style="6" customWidth="1"/>
    <col min="63" max="16384" width="9.140625" style="6"/>
  </cols>
  <sheetData>
    <row r="2" spans="2:26" x14ac:dyDescent="0.25"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</row>
    <row r="3" spans="2:26" ht="15.75" x14ac:dyDescent="0.25">
      <c r="B3" s="314" t="s">
        <v>321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</row>
    <row r="4" spans="2:26" ht="15.75" x14ac:dyDescent="0.25">
      <c r="B4" s="314" t="s">
        <v>332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</row>
    <row r="5" spans="2:26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26" x14ac:dyDescent="0.25">
      <c r="B6" s="42" t="s">
        <v>67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26" x14ac:dyDescent="0.25">
      <c r="B7" s="43" t="s">
        <v>64</v>
      </c>
      <c r="C7" s="28" t="s">
        <v>68</v>
      </c>
      <c r="D7" s="44" t="s">
        <v>111</v>
      </c>
      <c r="E7" s="41" t="s">
        <v>69</v>
      </c>
      <c r="F7" s="44" t="s">
        <v>112</v>
      </c>
      <c r="G7" s="90"/>
      <c r="H7" s="324" t="s">
        <v>237</v>
      </c>
      <c r="I7" s="324"/>
      <c r="J7" s="324"/>
      <c r="K7" s="324"/>
      <c r="L7" s="324"/>
      <c r="M7" s="324"/>
      <c r="N7" s="324"/>
      <c r="O7" s="94"/>
      <c r="P7" s="28"/>
      <c r="Q7" s="41"/>
      <c r="R7" s="41"/>
    </row>
    <row r="8" spans="2:26" x14ac:dyDescent="0.25">
      <c r="B8" s="6" t="s">
        <v>70</v>
      </c>
      <c r="C8" s="45" t="s">
        <v>68</v>
      </c>
      <c r="D8" s="44" t="s">
        <v>111</v>
      </c>
      <c r="E8" s="46" t="s">
        <v>71</v>
      </c>
      <c r="F8" s="44" t="s">
        <v>112</v>
      </c>
      <c r="H8" s="325" t="s">
        <v>236</v>
      </c>
      <c r="I8" s="325"/>
      <c r="J8" s="325"/>
      <c r="K8" s="325"/>
      <c r="L8" s="325"/>
      <c r="M8" s="325"/>
      <c r="N8" s="325"/>
      <c r="O8" s="325"/>
    </row>
    <row r="9" spans="2:26" x14ac:dyDescent="0.25">
      <c r="D9" s="44"/>
      <c r="E9" s="41"/>
      <c r="F9" s="44"/>
    </row>
    <row r="10" spans="2:26" x14ac:dyDescent="0.25">
      <c r="B10" s="47" t="s">
        <v>72</v>
      </c>
      <c r="D10" s="44"/>
      <c r="E10" s="41"/>
      <c r="F10" s="44"/>
    </row>
    <row r="11" spans="2:26" x14ac:dyDescent="0.25">
      <c r="B11" s="7" t="s">
        <v>113</v>
      </c>
      <c r="D11" s="44"/>
      <c r="E11" s="41"/>
      <c r="F11" s="44"/>
    </row>
    <row r="12" spans="2:26" x14ac:dyDescent="0.25">
      <c r="B12" s="7"/>
      <c r="D12" s="44"/>
      <c r="E12" s="41"/>
      <c r="F12" s="44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2:26" x14ac:dyDescent="0.25">
      <c r="B13" s="7"/>
      <c r="D13" s="44"/>
      <c r="E13" s="41"/>
      <c r="F13" s="44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2:26" x14ac:dyDescent="0.25">
      <c r="B14" s="7"/>
      <c r="D14" s="44"/>
      <c r="E14" s="41"/>
      <c r="F14" s="44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2:26" x14ac:dyDescent="0.25">
      <c r="B15" s="7"/>
      <c r="D15" s="44"/>
      <c r="E15" s="41"/>
      <c r="F15" s="44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2:26" x14ac:dyDescent="0.25">
      <c r="B16" s="7"/>
      <c r="D16" s="44"/>
      <c r="E16" s="41"/>
      <c r="F16" s="44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2:54" ht="16.5" x14ac:dyDescent="0.3">
      <c r="B17" s="144" t="s">
        <v>335</v>
      </c>
      <c r="C17" s="145"/>
      <c r="D17" s="146"/>
      <c r="E17" s="147"/>
      <c r="F17" s="146"/>
      <c r="G17" s="145"/>
      <c r="H17" s="145"/>
      <c r="AF17" s="323" t="s">
        <v>224</v>
      </c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</row>
    <row r="18" spans="2:54" ht="15.75" thickBot="1" x14ac:dyDescent="0.3">
      <c r="B18" s="7"/>
      <c r="D18" s="44"/>
      <c r="E18" s="41"/>
      <c r="F18" s="44"/>
    </row>
    <row r="19" spans="2:54" ht="16.5" customHeight="1" thickBot="1" x14ac:dyDescent="0.3">
      <c r="B19" s="315" t="s">
        <v>114</v>
      </c>
      <c r="C19" s="315"/>
      <c r="D19" s="316" t="s">
        <v>115</v>
      </c>
      <c r="E19" s="317"/>
      <c r="F19" s="318"/>
      <c r="G19" s="315" t="s">
        <v>233</v>
      </c>
      <c r="H19" s="316" t="s">
        <v>234</v>
      </c>
      <c r="I19" s="315" t="s">
        <v>10</v>
      </c>
      <c r="J19" s="317"/>
      <c r="K19" s="318"/>
      <c r="L19" s="316" t="s">
        <v>116</v>
      </c>
      <c r="M19" s="317"/>
      <c r="N19" s="318"/>
      <c r="O19" s="316" t="s">
        <v>131</v>
      </c>
      <c r="P19" s="317"/>
      <c r="Q19" s="317"/>
      <c r="R19" s="31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10" t="s">
        <v>222</v>
      </c>
      <c r="AH19" s="311"/>
      <c r="AI19" s="312"/>
      <c r="AJ19" s="63"/>
      <c r="AK19" s="63"/>
      <c r="AL19" s="48"/>
      <c r="AM19" s="307" t="s">
        <v>223</v>
      </c>
      <c r="AN19" s="308"/>
      <c r="AO19" s="309"/>
      <c r="AP19" s="63"/>
      <c r="AQ19" s="63"/>
      <c r="AR19" s="48"/>
      <c r="AS19" s="64"/>
      <c r="AT19" s="64"/>
      <c r="AU19" s="26"/>
      <c r="AV19" s="26"/>
      <c r="AW19" s="26"/>
      <c r="AX19" s="26"/>
      <c r="AY19" s="26"/>
      <c r="AZ19" s="26"/>
      <c r="BA19" s="26"/>
      <c r="BB19" s="26"/>
    </row>
    <row r="20" spans="2:54" ht="16.5" thickBot="1" x14ac:dyDescent="0.3">
      <c r="B20" s="315"/>
      <c r="C20" s="315"/>
      <c r="D20" s="319"/>
      <c r="E20" s="320"/>
      <c r="F20" s="321"/>
      <c r="G20" s="322"/>
      <c r="H20" s="319"/>
      <c r="I20" s="315"/>
      <c r="J20" s="320"/>
      <c r="K20" s="321"/>
      <c r="L20" s="319"/>
      <c r="M20" s="320"/>
      <c r="N20" s="321"/>
      <c r="O20" s="319"/>
      <c r="P20" s="320"/>
      <c r="Q20" s="320"/>
      <c r="R20" s="321"/>
      <c r="S20" s="48"/>
      <c r="T20" s="48"/>
      <c r="U20" s="48"/>
      <c r="V20" s="326" t="s">
        <v>116</v>
      </c>
      <c r="W20" s="327"/>
      <c r="X20" s="328"/>
      <c r="Y20" s="48"/>
      <c r="Z20" s="48"/>
      <c r="AA20" s="48"/>
      <c r="AB20" s="48"/>
      <c r="AC20" s="48"/>
      <c r="AD20" s="48"/>
      <c r="AE20" s="48"/>
      <c r="AF20" s="48"/>
      <c r="AG20" s="70" t="s">
        <v>117</v>
      </c>
      <c r="AH20" s="57" t="s">
        <v>0</v>
      </c>
      <c r="AI20" s="87" t="s">
        <v>76</v>
      </c>
      <c r="AJ20" s="50"/>
      <c r="AK20" s="50"/>
      <c r="AL20" s="49"/>
      <c r="AM20" s="89" t="s">
        <v>117</v>
      </c>
      <c r="AN20" s="86" t="s">
        <v>0</v>
      </c>
      <c r="AO20" s="87" t="s">
        <v>76</v>
      </c>
      <c r="AP20" s="50"/>
      <c r="AQ20" s="50"/>
      <c r="AS20" s="26"/>
      <c r="AT20" s="50"/>
      <c r="AU20" s="306"/>
      <c r="AV20" s="306"/>
      <c r="AW20" s="50"/>
      <c r="AX20" s="306"/>
      <c r="AY20" s="306"/>
      <c r="AZ20" s="62"/>
      <c r="BA20" s="26"/>
      <c r="BB20" s="26"/>
    </row>
    <row r="21" spans="2:54" ht="16.5" thickBot="1" x14ac:dyDescent="0.3">
      <c r="B21" s="287">
        <v>1</v>
      </c>
      <c r="C21" s="287"/>
      <c r="D21" s="288" t="s">
        <v>192</v>
      </c>
      <c r="E21" s="289"/>
      <c r="F21" s="290"/>
      <c r="G21" s="180">
        <v>53</v>
      </c>
      <c r="H21" s="180">
        <v>53</v>
      </c>
      <c r="I21" s="291">
        <f t="shared" ref="I21:I50" si="0">H21-G21</f>
        <v>0</v>
      </c>
      <c r="J21" s="292"/>
      <c r="K21" s="293"/>
      <c r="L21" s="294">
        <f t="shared" ref="L21:L52" si="1">I21-$I$54</f>
        <v>2.03125</v>
      </c>
      <c r="M21" s="292"/>
      <c r="N21" s="293"/>
      <c r="O21" s="295">
        <f t="shared" ref="O21:O50" si="2">V21^2</f>
        <v>4.1259765625</v>
      </c>
      <c r="P21" s="296"/>
      <c r="Q21" s="296"/>
      <c r="R21" s="297"/>
      <c r="V21" s="330">
        <f t="shared" ref="V21:V50" si="3">L21</f>
        <v>2.03125</v>
      </c>
      <c r="W21" s="331"/>
      <c r="X21" s="331"/>
      <c r="AA21" s="329"/>
      <c r="AB21" s="329"/>
      <c r="AC21" s="329"/>
      <c r="AD21" s="26"/>
      <c r="AE21" s="26"/>
      <c r="AG21" s="70">
        <v>1</v>
      </c>
      <c r="AH21" s="70" t="s">
        <v>162</v>
      </c>
      <c r="AI21" s="180">
        <v>53</v>
      </c>
      <c r="AJ21" s="50"/>
      <c r="AK21" s="50"/>
      <c r="AL21" s="49"/>
      <c r="AM21" s="89">
        <v>1</v>
      </c>
      <c r="AN21" s="86" t="s">
        <v>132</v>
      </c>
      <c r="AO21" s="180">
        <v>53</v>
      </c>
      <c r="AP21" s="50"/>
      <c r="AQ21" s="50"/>
      <c r="AS21" s="26"/>
      <c r="AT21" s="50"/>
      <c r="AU21" s="50"/>
      <c r="AV21" s="50"/>
      <c r="AW21" s="50"/>
      <c r="AX21" s="50"/>
      <c r="AY21" s="50"/>
      <c r="AZ21" s="50"/>
      <c r="BA21" s="50"/>
      <c r="BB21" s="26"/>
    </row>
    <row r="22" spans="2:54" ht="16.5" thickBot="1" x14ac:dyDescent="0.3">
      <c r="B22" s="287">
        <v>2</v>
      </c>
      <c r="C22" s="287"/>
      <c r="D22" s="288" t="s">
        <v>193</v>
      </c>
      <c r="E22" s="289"/>
      <c r="F22" s="290"/>
      <c r="G22" s="180">
        <v>70</v>
      </c>
      <c r="H22" s="180">
        <v>57</v>
      </c>
      <c r="I22" s="291">
        <f t="shared" si="0"/>
        <v>-13</v>
      </c>
      <c r="J22" s="292"/>
      <c r="K22" s="293"/>
      <c r="L22" s="294">
        <f t="shared" si="1"/>
        <v>-10.96875</v>
      </c>
      <c r="M22" s="292"/>
      <c r="N22" s="293"/>
      <c r="O22" s="295">
        <f t="shared" si="2"/>
        <v>120.3134765625</v>
      </c>
      <c r="P22" s="296"/>
      <c r="Q22" s="296"/>
      <c r="R22" s="297"/>
      <c r="V22" s="273">
        <f t="shared" si="3"/>
        <v>-10.96875</v>
      </c>
      <c r="W22" s="274"/>
      <c r="X22" s="275"/>
      <c r="AA22" s="329"/>
      <c r="AB22" s="329"/>
      <c r="AC22" s="329"/>
      <c r="AD22" s="26"/>
      <c r="AE22" s="26"/>
      <c r="AG22" s="60">
        <v>2</v>
      </c>
      <c r="AH22" s="60" t="s">
        <v>163</v>
      </c>
      <c r="AI22" s="180">
        <v>70</v>
      </c>
      <c r="AJ22" s="50"/>
      <c r="AK22" s="50"/>
      <c r="AL22" s="49"/>
      <c r="AM22" s="89">
        <v>2</v>
      </c>
      <c r="AN22" s="86" t="s">
        <v>133</v>
      </c>
      <c r="AO22" s="180">
        <v>57</v>
      </c>
      <c r="AP22" s="50"/>
      <c r="AQ22" s="50"/>
      <c r="AS22" s="26"/>
      <c r="AT22" s="50"/>
      <c r="AU22" s="50"/>
      <c r="AV22" s="50"/>
      <c r="AW22" s="50"/>
      <c r="AX22" s="50"/>
      <c r="AY22" s="50"/>
      <c r="AZ22" s="50"/>
      <c r="BA22" s="50"/>
      <c r="BB22" s="26"/>
    </row>
    <row r="23" spans="2:54" ht="16.5" thickBot="1" x14ac:dyDescent="0.3">
      <c r="B23" s="287">
        <v>3</v>
      </c>
      <c r="C23" s="287"/>
      <c r="D23" s="288" t="s">
        <v>194</v>
      </c>
      <c r="E23" s="289"/>
      <c r="F23" s="290"/>
      <c r="G23" s="180">
        <v>67</v>
      </c>
      <c r="H23" s="180">
        <v>73</v>
      </c>
      <c r="I23" s="291">
        <f t="shared" si="0"/>
        <v>6</v>
      </c>
      <c r="J23" s="292"/>
      <c r="K23" s="293"/>
      <c r="L23" s="294">
        <f t="shared" si="1"/>
        <v>8.03125</v>
      </c>
      <c r="M23" s="292"/>
      <c r="N23" s="293"/>
      <c r="O23" s="295">
        <f t="shared" si="2"/>
        <v>64.5009765625</v>
      </c>
      <c r="P23" s="296"/>
      <c r="Q23" s="296"/>
      <c r="R23" s="297"/>
      <c r="V23" s="273">
        <f t="shared" si="3"/>
        <v>8.03125</v>
      </c>
      <c r="W23" s="274"/>
      <c r="X23" s="275"/>
      <c r="AA23" s="329"/>
      <c r="AB23" s="329"/>
      <c r="AC23" s="329"/>
      <c r="AD23" s="26"/>
      <c r="AE23" s="26"/>
      <c r="AG23" s="58">
        <v>3</v>
      </c>
      <c r="AH23" s="58" t="s">
        <v>164</v>
      </c>
      <c r="AI23" s="180">
        <v>67</v>
      </c>
      <c r="AJ23" s="50"/>
      <c r="AK23" s="50"/>
      <c r="AL23" s="49"/>
      <c r="AM23" s="89">
        <v>3</v>
      </c>
      <c r="AN23" s="86" t="s">
        <v>134</v>
      </c>
      <c r="AO23" s="180">
        <v>73</v>
      </c>
      <c r="AP23" s="50"/>
      <c r="AQ23" s="50"/>
      <c r="AS23" s="26"/>
      <c r="AT23" s="50"/>
      <c r="AU23" s="50"/>
      <c r="AV23" s="50"/>
      <c r="AW23" s="50"/>
      <c r="AX23" s="50"/>
      <c r="AY23" s="50"/>
      <c r="AZ23" s="50"/>
      <c r="BA23" s="50"/>
      <c r="BB23" s="26"/>
    </row>
    <row r="24" spans="2:54" ht="16.5" thickBot="1" x14ac:dyDescent="0.3">
      <c r="B24" s="287">
        <v>4</v>
      </c>
      <c r="C24" s="287"/>
      <c r="D24" s="288" t="s">
        <v>195</v>
      </c>
      <c r="E24" s="289"/>
      <c r="F24" s="290"/>
      <c r="G24" s="180">
        <v>60</v>
      </c>
      <c r="H24" s="180">
        <v>50</v>
      </c>
      <c r="I24" s="291">
        <f t="shared" si="0"/>
        <v>-10</v>
      </c>
      <c r="J24" s="292"/>
      <c r="K24" s="293"/>
      <c r="L24" s="294">
        <f t="shared" si="1"/>
        <v>-7.96875</v>
      </c>
      <c r="M24" s="292"/>
      <c r="N24" s="293"/>
      <c r="O24" s="295">
        <f t="shared" si="2"/>
        <v>63.5009765625</v>
      </c>
      <c r="P24" s="296"/>
      <c r="Q24" s="296"/>
      <c r="R24" s="297"/>
      <c r="V24" s="273">
        <f t="shared" si="3"/>
        <v>-7.96875</v>
      </c>
      <c r="W24" s="274"/>
      <c r="X24" s="275"/>
      <c r="AA24" s="329"/>
      <c r="AB24" s="329"/>
      <c r="AC24" s="329"/>
      <c r="AD24" s="26"/>
      <c r="AE24" s="26"/>
      <c r="AG24" s="70">
        <v>4</v>
      </c>
      <c r="AH24" s="70" t="s">
        <v>165</v>
      </c>
      <c r="AI24" s="180">
        <v>60</v>
      </c>
      <c r="AJ24" s="50"/>
      <c r="AK24" s="50"/>
      <c r="AL24" s="49"/>
      <c r="AM24" s="89">
        <v>4</v>
      </c>
      <c r="AN24" s="86" t="s">
        <v>135</v>
      </c>
      <c r="AO24" s="180">
        <v>50</v>
      </c>
      <c r="AP24" s="50"/>
      <c r="AQ24" s="50"/>
      <c r="AS24" s="26"/>
      <c r="AT24" s="50"/>
      <c r="AU24" s="50"/>
      <c r="AV24" s="50"/>
      <c r="AW24" s="50"/>
      <c r="AX24" s="50"/>
      <c r="AY24" s="50"/>
      <c r="AZ24" s="50"/>
      <c r="BA24" s="50"/>
      <c r="BB24" s="26"/>
    </row>
    <row r="25" spans="2:54" ht="16.5" thickBot="1" x14ac:dyDescent="0.3">
      <c r="B25" s="287">
        <v>5</v>
      </c>
      <c r="C25" s="287"/>
      <c r="D25" s="288" t="s">
        <v>196</v>
      </c>
      <c r="E25" s="289"/>
      <c r="F25" s="290"/>
      <c r="G25" s="180">
        <v>63</v>
      </c>
      <c r="H25" s="180">
        <v>67</v>
      </c>
      <c r="I25" s="291">
        <f t="shared" si="0"/>
        <v>4</v>
      </c>
      <c r="J25" s="292"/>
      <c r="K25" s="293"/>
      <c r="L25" s="294">
        <f t="shared" si="1"/>
        <v>6.03125</v>
      </c>
      <c r="M25" s="292"/>
      <c r="N25" s="293"/>
      <c r="O25" s="295">
        <f t="shared" si="2"/>
        <v>36.3759765625</v>
      </c>
      <c r="P25" s="296"/>
      <c r="Q25" s="296"/>
      <c r="R25" s="297"/>
      <c r="V25" s="273">
        <f t="shared" si="3"/>
        <v>6.03125</v>
      </c>
      <c r="W25" s="274"/>
      <c r="X25" s="275"/>
      <c r="AA25" s="329"/>
      <c r="AB25" s="329"/>
      <c r="AC25" s="329"/>
      <c r="AD25" s="26"/>
      <c r="AE25" s="26"/>
      <c r="AG25" s="58">
        <v>5</v>
      </c>
      <c r="AH25" s="58" t="s">
        <v>166</v>
      </c>
      <c r="AI25" s="180">
        <v>63</v>
      </c>
      <c r="AJ25" s="50"/>
      <c r="AK25" s="50"/>
      <c r="AL25" s="49"/>
      <c r="AM25" s="89">
        <v>5</v>
      </c>
      <c r="AN25" s="86" t="s">
        <v>136</v>
      </c>
      <c r="AO25" s="180">
        <v>67</v>
      </c>
      <c r="AP25" s="50"/>
      <c r="AQ25" s="50"/>
      <c r="AS25" s="26"/>
      <c r="AT25" s="50"/>
      <c r="AU25" s="50"/>
      <c r="AV25" s="50"/>
      <c r="AW25" s="50"/>
      <c r="AX25" s="50"/>
      <c r="AY25" s="50"/>
      <c r="AZ25" s="50"/>
      <c r="BA25" s="50"/>
      <c r="BB25" s="26"/>
    </row>
    <row r="26" spans="2:54" ht="16.5" thickBot="1" x14ac:dyDescent="0.3">
      <c r="B26" s="287">
        <v>6</v>
      </c>
      <c r="C26" s="287"/>
      <c r="D26" s="288" t="s">
        <v>197</v>
      </c>
      <c r="E26" s="289"/>
      <c r="F26" s="290"/>
      <c r="G26" s="180">
        <v>67</v>
      </c>
      <c r="H26" s="180">
        <v>73</v>
      </c>
      <c r="I26" s="291">
        <f t="shared" si="0"/>
        <v>6</v>
      </c>
      <c r="J26" s="292"/>
      <c r="K26" s="293"/>
      <c r="L26" s="294">
        <f t="shared" si="1"/>
        <v>8.03125</v>
      </c>
      <c r="M26" s="292"/>
      <c r="N26" s="293"/>
      <c r="O26" s="295">
        <f t="shared" si="2"/>
        <v>64.5009765625</v>
      </c>
      <c r="P26" s="296"/>
      <c r="Q26" s="296"/>
      <c r="R26" s="297"/>
      <c r="V26" s="273">
        <f t="shared" si="3"/>
        <v>8.03125</v>
      </c>
      <c r="W26" s="274"/>
      <c r="X26" s="275"/>
      <c r="AA26" s="329"/>
      <c r="AB26" s="329"/>
      <c r="AC26" s="329"/>
      <c r="AD26" s="26"/>
      <c r="AE26" s="26"/>
      <c r="AG26" s="70">
        <v>6</v>
      </c>
      <c r="AH26" s="70" t="s">
        <v>167</v>
      </c>
      <c r="AI26" s="180">
        <v>67</v>
      </c>
      <c r="AJ26" s="50"/>
      <c r="AK26" s="50"/>
      <c r="AL26" s="49"/>
      <c r="AM26" s="89">
        <v>6</v>
      </c>
      <c r="AN26" s="86" t="s">
        <v>137</v>
      </c>
      <c r="AO26" s="180">
        <v>73</v>
      </c>
      <c r="AP26" s="50"/>
      <c r="AQ26" s="50"/>
      <c r="AS26" s="26"/>
      <c r="AT26" s="50"/>
      <c r="AU26" s="50"/>
      <c r="AV26" s="50"/>
      <c r="AW26" s="50"/>
      <c r="AX26" s="50"/>
      <c r="AY26" s="50"/>
      <c r="AZ26" s="50"/>
      <c r="BA26" s="50"/>
      <c r="BB26" s="26"/>
    </row>
    <row r="27" spans="2:54" ht="16.5" thickBot="1" x14ac:dyDescent="0.3">
      <c r="B27" s="287">
        <v>7</v>
      </c>
      <c r="C27" s="287"/>
      <c r="D27" s="288" t="s">
        <v>198</v>
      </c>
      <c r="E27" s="289"/>
      <c r="F27" s="290"/>
      <c r="G27" s="180">
        <v>73</v>
      </c>
      <c r="H27" s="180">
        <v>70</v>
      </c>
      <c r="I27" s="291">
        <f t="shared" si="0"/>
        <v>-3</v>
      </c>
      <c r="J27" s="292"/>
      <c r="K27" s="293"/>
      <c r="L27" s="294">
        <f t="shared" si="1"/>
        <v>-0.96875</v>
      </c>
      <c r="M27" s="292"/>
      <c r="N27" s="293"/>
      <c r="O27" s="295">
        <f t="shared" si="2"/>
        <v>0.9384765625</v>
      </c>
      <c r="P27" s="296"/>
      <c r="Q27" s="296"/>
      <c r="R27" s="297"/>
      <c r="V27" s="273">
        <f t="shared" si="3"/>
        <v>-0.96875</v>
      </c>
      <c r="W27" s="274"/>
      <c r="X27" s="275"/>
      <c r="AA27" s="329"/>
      <c r="AB27" s="329"/>
      <c r="AC27" s="329"/>
      <c r="AD27" s="26"/>
      <c r="AE27" s="26"/>
      <c r="AG27" s="70">
        <v>7</v>
      </c>
      <c r="AH27" s="70" t="s">
        <v>168</v>
      </c>
      <c r="AI27" s="180">
        <v>73</v>
      </c>
      <c r="AJ27" s="50"/>
      <c r="AK27" s="50"/>
      <c r="AL27" s="49"/>
      <c r="AM27" s="89">
        <v>7</v>
      </c>
      <c r="AN27" s="86" t="s">
        <v>138</v>
      </c>
      <c r="AO27" s="180">
        <v>70</v>
      </c>
      <c r="AP27" s="50"/>
      <c r="AQ27" s="50"/>
      <c r="AS27" s="26"/>
      <c r="AT27" s="50"/>
      <c r="AU27" s="50"/>
      <c r="AV27" s="50"/>
      <c r="AW27" s="50"/>
      <c r="AX27" s="50"/>
      <c r="AY27" s="50"/>
      <c r="AZ27" s="50"/>
      <c r="BA27" s="50"/>
      <c r="BB27" s="26"/>
    </row>
    <row r="28" spans="2:54" ht="16.5" thickBot="1" x14ac:dyDescent="0.3">
      <c r="B28" s="287">
        <v>8</v>
      </c>
      <c r="C28" s="287"/>
      <c r="D28" s="288" t="s">
        <v>199</v>
      </c>
      <c r="E28" s="289"/>
      <c r="F28" s="290"/>
      <c r="G28" s="180">
        <v>57</v>
      </c>
      <c r="H28" s="180">
        <v>50</v>
      </c>
      <c r="I28" s="291">
        <f t="shared" si="0"/>
        <v>-7</v>
      </c>
      <c r="J28" s="292"/>
      <c r="K28" s="293"/>
      <c r="L28" s="294">
        <f t="shared" si="1"/>
        <v>-4.96875</v>
      </c>
      <c r="M28" s="292"/>
      <c r="N28" s="293"/>
      <c r="O28" s="295">
        <f t="shared" si="2"/>
        <v>24.6884765625</v>
      </c>
      <c r="P28" s="296"/>
      <c r="Q28" s="296"/>
      <c r="R28" s="297"/>
      <c r="V28" s="273">
        <f t="shared" si="3"/>
        <v>-4.96875</v>
      </c>
      <c r="W28" s="274"/>
      <c r="X28" s="275"/>
      <c r="AA28" s="329"/>
      <c r="AB28" s="329"/>
      <c r="AC28" s="329"/>
      <c r="AD28" s="26"/>
      <c r="AE28" s="26"/>
      <c r="AG28" s="70">
        <v>8</v>
      </c>
      <c r="AH28" s="70" t="s">
        <v>169</v>
      </c>
      <c r="AI28" s="180">
        <v>57</v>
      </c>
      <c r="AJ28" s="50"/>
      <c r="AK28" s="50"/>
      <c r="AL28" s="49"/>
      <c r="AM28" s="89">
        <v>8</v>
      </c>
      <c r="AN28" s="86" t="s">
        <v>139</v>
      </c>
      <c r="AO28" s="180">
        <v>50</v>
      </c>
      <c r="AP28" s="50"/>
      <c r="AQ28" s="50"/>
      <c r="AS28" s="26"/>
      <c r="AT28" s="50"/>
      <c r="AU28" s="50"/>
      <c r="AV28" s="50"/>
      <c r="AW28" s="50"/>
      <c r="AX28" s="50"/>
      <c r="AY28" s="50"/>
      <c r="AZ28" s="50"/>
      <c r="BA28" s="50"/>
      <c r="BB28" s="26"/>
    </row>
    <row r="29" spans="2:54" ht="16.5" thickBot="1" x14ac:dyDescent="0.3">
      <c r="B29" s="287">
        <v>9</v>
      </c>
      <c r="C29" s="287"/>
      <c r="D29" s="288" t="s">
        <v>200</v>
      </c>
      <c r="E29" s="289"/>
      <c r="F29" s="290"/>
      <c r="G29" s="180">
        <v>67</v>
      </c>
      <c r="H29" s="180">
        <v>57</v>
      </c>
      <c r="I29" s="291">
        <f t="shared" si="0"/>
        <v>-10</v>
      </c>
      <c r="J29" s="292"/>
      <c r="K29" s="293"/>
      <c r="L29" s="294">
        <f t="shared" si="1"/>
        <v>-7.96875</v>
      </c>
      <c r="M29" s="292"/>
      <c r="N29" s="293"/>
      <c r="O29" s="295">
        <f t="shared" si="2"/>
        <v>63.5009765625</v>
      </c>
      <c r="P29" s="296"/>
      <c r="Q29" s="296"/>
      <c r="R29" s="297"/>
      <c r="V29" s="273">
        <f t="shared" si="3"/>
        <v>-7.96875</v>
      </c>
      <c r="W29" s="274"/>
      <c r="X29" s="275"/>
      <c r="AA29" s="329"/>
      <c r="AB29" s="329"/>
      <c r="AC29" s="329"/>
      <c r="AD29" s="26"/>
      <c r="AE29" s="26"/>
      <c r="AG29" s="58">
        <v>9</v>
      </c>
      <c r="AH29" s="58" t="s">
        <v>170</v>
      </c>
      <c r="AI29" s="180">
        <v>67</v>
      </c>
      <c r="AJ29" s="50"/>
      <c r="AK29" s="50"/>
      <c r="AL29" s="49"/>
      <c r="AM29" s="89">
        <v>9</v>
      </c>
      <c r="AN29" s="86" t="s">
        <v>140</v>
      </c>
      <c r="AO29" s="180">
        <v>57</v>
      </c>
      <c r="AP29" s="50"/>
      <c r="AQ29" s="50"/>
      <c r="AS29" s="26"/>
      <c r="AT29" s="50"/>
      <c r="AU29" s="50"/>
      <c r="AV29" s="50"/>
      <c r="AW29" s="50"/>
      <c r="AX29" s="50"/>
      <c r="AY29" s="50"/>
      <c r="AZ29" s="50"/>
      <c r="BA29" s="50"/>
      <c r="BB29" s="26"/>
    </row>
    <row r="30" spans="2:54" ht="16.5" thickBot="1" x14ac:dyDescent="0.3">
      <c r="B30" s="287">
        <v>10</v>
      </c>
      <c r="C30" s="287"/>
      <c r="D30" s="288" t="s">
        <v>201</v>
      </c>
      <c r="E30" s="289"/>
      <c r="F30" s="290"/>
      <c r="G30" s="180">
        <v>57</v>
      </c>
      <c r="H30" s="180">
        <v>47</v>
      </c>
      <c r="I30" s="291">
        <f t="shared" si="0"/>
        <v>-10</v>
      </c>
      <c r="J30" s="292"/>
      <c r="K30" s="293"/>
      <c r="L30" s="294">
        <f t="shared" si="1"/>
        <v>-7.96875</v>
      </c>
      <c r="M30" s="292"/>
      <c r="N30" s="293"/>
      <c r="O30" s="295">
        <f t="shared" si="2"/>
        <v>63.5009765625</v>
      </c>
      <c r="P30" s="296"/>
      <c r="Q30" s="296"/>
      <c r="R30" s="297"/>
      <c r="V30" s="273">
        <f t="shared" si="3"/>
        <v>-7.96875</v>
      </c>
      <c r="W30" s="274"/>
      <c r="X30" s="275"/>
      <c r="AA30" s="329"/>
      <c r="AB30" s="329"/>
      <c r="AC30" s="329"/>
      <c r="AD30" s="26"/>
      <c r="AE30" s="26"/>
      <c r="AG30" s="70">
        <v>10</v>
      </c>
      <c r="AH30" s="70" t="s">
        <v>171</v>
      </c>
      <c r="AI30" s="180">
        <v>57</v>
      </c>
      <c r="AJ30" s="50"/>
      <c r="AK30" s="50"/>
      <c r="AL30" s="49"/>
      <c r="AM30" s="89">
        <v>10</v>
      </c>
      <c r="AN30" s="86" t="s">
        <v>141</v>
      </c>
      <c r="AO30" s="180">
        <v>47</v>
      </c>
      <c r="AP30" s="50"/>
      <c r="AQ30" s="50"/>
      <c r="AS30" s="26"/>
      <c r="AT30" s="50"/>
      <c r="AU30" s="50"/>
      <c r="AV30" s="50"/>
      <c r="AW30" s="50"/>
      <c r="AX30" s="50"/>
      <c r="AY30" s="50"/>
      <c r="AZ30" s="50"/>
      <c r="BA30" s="50"/>
      <c r="BB30" s="26"/>
    </row>
    <row r="31" spans="2:54" ht="16.5" thickBot="1" x14ac:dyDescent="0.3">
      <c r="B31" s="287">
        <v>11</v>
      </c>
      <c r="C31" s="287"/>
      <c r="D31" s="288" t="s">
        <v>202</v>
      </c>
      <c r="E31" s="289"/>
      <c r="F31" s="290"/>
      <c r="G31" s="180">
        <v>60</v>
      </c>
      <c r="H31" s="180">
        <v>63</v>
      </c>
      <c r="I31" s="291">
        <f t="shared" si="0"/>
        <v>3</v>
      </c>
      <c r="J31" s="292"/>
      <c r="K31" s="293"/>
      <c r="L31" s="294">
        <f t="shared" si="1"/>
        <v>5.03125</v>
      </c>
      <c r="M31" s="292"/>
      <c r="N31" s="293"/>
      <c r="O31" s="295">
        <f t="shared" si="2"/>
        <v>25.3134765625</v>
      </c>
      <c r="P31" s="296"/>
      <c r="Q31" s="296"/>
      <c r="R31" s="297"/>
      <c r="V31" s="273">
        <f t="shared" si="3"/>
        <v>5.03125</v>
      </c>
      <c r="W31" s="274"/>
      <c r="X31" s="275"/>
      <c r="AA31" s="329"/>
      <c r="AB31" s="329"/>
      <c r="AC31" s="329"/>
      <c r="AD31" s="26"/>
      <c r="AE31" s="26"/>
      <c r="AG31" s="58">
        <v>11</v>
      </c>
      <c r="AH31" s="58" t="s">
        <v>172</v>
      </c>
      <c r="AI31" s="180">
        <v>60</v>
      </c>
      <c r="AJ31" s="50"/>
      <c r="AK31" s="50"/>
      <c r="AL31" s="49"/>
      <c r="AM31" s="89">
        <v>11</v>
      </c>
      <c r="AN31" s="86" t="s">
        <v>142</v>
      </c>
      <c r="AO31" s="180">
        <v>63</v>
      </c>
      <c r="AP31" s="50"/>
      <c r="AQ31" s="50"/>
      <c r="AS31" s="26"/>
      <c r="AT31" s="50"/>
      <c r="AU31" s="50"/>
      <c r="AV31" s="50"/>
      <c r="AW31" s="50"/>
      <c r="AX31" s="50"/>
      <c r="AY31" s="50"/>
      <c r="AZ31" s="50"/>
      <c r="BA31" s="50"/>
      <c r="BB31" s="26"/>
    </row>
    <row r="32" spans="2:54" ht="16.5" thickBot="1" x14ac:dyDescent="0.3">
      <c r="B32" s="287">
        <v>12</v>
      </c>
      <c r="C32" s="287"/>
      <c r="D32" s="288" t="s">
        <v>203</v>
      </c>
      <c r="E32" s="289"/>
      <c r="F32" s="290"/>
      <c r="G32" s="180">
        <v>70</v>
      </c>
      <c r="H32" s="180">
        <v>47</v>
      </c>
      <c r="I32" s="291">
        <f t="shared" si="0"/>
        <v>-23</v>
      </c>
      <c r="J32" s="292"/>
      <c r="K32" s="293"/>
      <c r="L32" s="294">
        <f t="shared" si="1"/>
        <v>-20.96875</v>
      </c>
      <c r="M32" s="292"/>
      <c r="N32" s="293"/>
      <c r="O32" s="295">
        <f t="shared" si="2"/>
        <v>439.6884765625</v>
      </c>
      <c r="P32" s="296"/>
      <c r="Q32" s="296"/>
      <c r="R32" s="297"/>
      <c r="V32" s="273">
        <f t="shared" si="3"/>
        <v>-20.96875</v>
      </c>
      <c r="W32" s="274"/>
      <c r="X32" s="275"/>
      <c r="AA32" s="329"/>
      <c r="AB32" s="329"/>
      <c r="AC32" s="329"/>
      <c r="AD32" s="26"/>
      <c r="AE32" s="26"/>
      <c r="AG32" s="70">
        <v>12</v>
      </c>
      <c r="AH32" s="70" t="s">
        <v>173</v>
      </c>
      <c r="AI32" s="180">
        <v>70</v>
      </c>
      <c r="AJ32" s="50"/>
      <c r="AK32" s="50"/>
      <c r="AL32" s="49"/>
      <c r="AM32" s="89">
        <v>12</v>
      </c>
      <c r="AN32" s="86" t="s">
        <v>143</v>
      </c>
      <c r="AO32" s="180">
        <v>47</v>
      </c>
      <c r="AP32" s="50"/>
      <c r="AQ32" s="50"/>
      <c r="AS32" s="26"/>
      <c r="AT32" s="50"/>
      <c r="AU32" s="50"/>
      <c r="AV32" s="50"/>
      <c r="AW32" s="50"/>
      <c r="AX32" s="50"/>
      <c r="AY32" s="50"/>
      <c r="AZ32" s="50"/>
      <c r="BA32" s="50"/>
      <c r="BB32" s="26"/>
    </row>
    <row r="33" spans="2:66" ht="16.5" thickBot="1" x14ac:dyDescent="0.3">
      <c r="B33" s="287">
        <v>13</v>
      </c>
      <c r="C33" s="287"/>
      <c r="D33" s="288" t="s">
        <v>204</v>
      </c>
      <c r="E33" s="289"/>
      <c r="F33" s="290"/>
      <c r="G33" s="180">
        <v>63</v>
      </c>
      <c r="H33" s="180">
        <v>70</v>
      </c>
      <c r="I33" s="291">
        <f t="shared" si="0"/>
        <v>7</v>
      </c>
      <c r="J33" s="292"/>
      <c r="K33" s="293"/>
      <c r="L33" s="294">
        <f t="shared" si="1"/>
        <v>9.03125</v>
      </c>
      <c r="M33" s="292"/>
      <c r="N33" s="293"/>
      <c r="O33" s="295">
        <f t="shared" si="2"/>
        <v>81.5634765625</v>
      </c>
      <c r="P33" s="296"/>
      <c r="Q33" s="296"/>
      <c r="R33" s="297"/>
      <c r="V33" s="273">
        <f t="shared" si="3"/>
        <v>9.03125</v>
      </c>
      <c r="W33" s="274"/>
      <c r="X33" s="275"/>
      <c r="AA33" s="329"/>
      <c r="AB33" s="329"/>
      <c r="AC33" s="329"/>
      <c r="AD33" s="26"/>
      <c r="AE33" s="26"/>
      <c r="AG33" s="58">
        <v>13</v>
      </c>
      <c r="AH33" s="58" t="s">
        <v>174</v>
      </c>
      <c r="AI33" s="180">
        <v>63</v>
      </c>
      <c r="AJ33" s="50"/>
      <c r="AK33" s="50"/>
      <c r="AL33" s="49"/>
      <c r="AM33" s="89">
        <v>13</v>
      </c>
      <c r="AN33" s="86" t="s">
        <v>144</v>
      </c>
      <c r="AO33" s="180">
        <v>70</v>
      </c>
      <c r="AP33" s="50"/>
      <c r="AQ33" s="50"/>
      <c r="AS33" s="26"/>
      <c r="AT33" s="50"/>
      <c r="AU33" s="50"/>
      <c r="AV33" s="50"/>
      <c r="AW33" s="50"/>
      <c r="AX33" s="50"/>
      <c r="AY33" s="50"/>
      <c r="AZ33" s="50"/>
      <c r="BA33" s="50"/>
      <c r="BB33" s="26"/>
    </row>
    <row r="34" spans="2:66" ht="16.5" thickBot="1" x14ac:dyDescent="0.3">
      <c r="B34" s="287">
        <v>14</v>
      </c>
      <c r="C34" s="287"/>
      <c r="D34" s="288" t="s">
        <v>205</v>
      </c>
      <c r="E34" s="289"/>
      <c r="F34" s="290"/>
      <c r="G34" s="180">
        <v>70</v>
      </c>
      <c r="H34" s="180">
        <v>53</v>
      </c>
      <c r="I34" s="291">
        <f t="shared" si="0"/>
        <v>-17</v>
      </c>
      <c r="J34" s="292"/>
      <c r="K34" s="293"/>
      <c r="L34" s="294">
        <f t="shared" si="1"/>
        <v>-14.96875</v>
      </c>
      <c r="M34" s="292"/>
      <c r="N34" s="293"/>
      <c r="O34" s="295">
        <f t="shared" si="2"/>
        <v>224.0634765625</v>
      </c>
      <c r="P34" s="296"/>
      <c r="Q34" s="296"/>
      <c r="R34" s="297"/>
      <c r="V34" s="273">
        <f t="shared" si="3"/>
        <v>-14.96875</v>
      </c>
      <c r="W34" s="274"/>
      <c r="X34" s="275"/>
      <c r="AA34" s="329"/>
      <c r="AB34" s="329"/>
      <c r="AC34" s="329"/>
      <c r="AD34" s="26"/>
      <c r="AE34" s="26"/>
      <c r="AG34" s="70">
        <v>14</v>
      </c>
      <c r="AH34" s="70" t="s">
        <v>175</v>
      </c>
      <c r="AI34" s="180">
        <v>70</v>
      </c>
      <c r="AJ34" s="50"/>
      <c r="AK34" s="50"/>
      <c r="AL34" s="49"/>
      <c r="AM34" s="89">
        <v>14</v>
      </c>
      <c r="AN34" s="86" t="s">
        <v>145</v>
      </c>
      <c r="AO34" s="180">
        <v>53</v>
      </c>
      <c r="AP34" s="50"/>
      <c r="AQ34" s="50"/>
      <c r="AS34" s="26"/>
      <c r="AT34" s="50"/>
      <c r="AU34" s="50"/>
      <c r="AV34" s="50"/>
      <c r="AW34" s="50"/>
      <c r="AX34" s="50"/>
      <c r="AY34" s="50"/>
      <c r="AZ34" s="50"/>
      <c r="BA34" s="50"/>
      <c r="BB34" s="26"/>
    </row>
    <row r="35" spans="2:66" ht="16.5" thickBot="1" x14ac:dyDescent="0.3">
      <c r="B35" s="287">
        <v>15</v>
      </c>
      <c r="C35" s="287"/>
      <c r="D35" s="288" t="s">
        <v>206</v>
      </c>
      <c r="E35" s="289"/>
      <c r="F35" s="290"/>
      <c r="G35" s="180">
        <v>47</v>
      </c>
      <c r="H35" s="180">
        <v>60</v>
      </c>
      <c r="I35" s="291">
        <f t="shared" si="0"/>
        <v>13</v>
      </c>
      <c r="J35" s="292"/>
      <c r="K35" s="293"/>
      <c r="L35" s="294">
        <f t="shared" si="1"/>
        <v>15.03125</v>
      </c>
      <c r="M35" s="292"/>
      <c r="N35" s="293"/>
      <c r="O35" s="295">
        <f t="shared" si="2"/>
        <v>225.9384765625</v>
      </c>
      <c r="P35" s="296"/>
      <c r="Q35" s="296"/>
      <c r="R35" s="297"/>
      <c r="V35" s="273">
        <f t="shared" si="3"/>
        <v>15.03125</v>
      </c>
      <c r="W35" s="274"/>
      <c r="X35" s="275"/>
      <c r="AG35" s="70">
        <v>15</v>
      </c>
      <c r="AH35" s="70" t="s">
        <v>176</v>
      </c>
      <c r="AI35" s="180">
        <v>47</v>
      </c>
      <c r="AJ35" s="50"/>
      <c r="AK35" s="50"/>
      <c r="AL35" s="49"/>
      <c r="AM35" s="89">
        <v>15</v>
      </c>
      <c r="AN35" s="86" t="s">
        <v>146</v>
      </c>
      <c r="AO35" s="180">
        <v>60</v>
      </c>
      <c r="AP35" s="50"/>
      <c r="AQ35" s="50"/>
      <c r="AS35" s="26"/>
      <c r="AT35" s="50"/>
      <c r="AU35" s="50"/>
      <c r="AV35" s="50"/>
      <c r="AW35" s="50"/>
      <c r="AX35" s="50"/>
      <c r="AY35" s="50"/>
      <c r="AZ35" s="50"/>
      <c r="BA35" s="50"/>
      <c r="BB35" s="26"/>
    </row>
    <row r="36" spans="2:66" ht="16.5" thickBot="1" x14ac:dyDescent="0.3">
      <c r="B36" s="287">
        <v>16</v>
      </c>
      <c r="C36" s="287"/>
      <c r="D36" s="288" t="s">
        <v>207</v>
      </c>
      <c r="E36" s="289"/>
      <c r="F36" s="290"/>
      <c r="G36" s="180">
        <v>60</v>
      </c>
      <c r="H36" s="180">
        <v>43</v>
      </c>
      <c r="I36" s="291">
        <f t="shared" si="0"/>
        <v>-17</v>
      </c>
      <c r="J36" s="292"/>
      <c r="K36" s="293"/>
      <c r="L36" s="294">
        <f t="shared" si="1"/>
        <v>-14.96875</v>
      </c>
      <c r="M36" s="292"/>
      <c r="N36" s="293"/>
      <c r="O36" s="295">
        <f t="shared" si="2"/>
        <v>224.0634765625</v>
      </c>
      <c r="P36" s="296"/>
      <c r="Q36" s="296"/>
      <c r="R36" s="297"/>
      <c r="V36" s="273">
        <f t="shared" si="3"/>
        <v>-14.96875</v>
      </c>
      <c r="W36" s="274"/>
      <c r="X36" s="275"/>
      <c r="AG36" s="70">
        <v>16</v>
      </c>
      <c r="AH36" s="70" t="s">
        <v>177</v>
      </c>
      <c r="AI36" s="180">
        <v>60</v>
      </c>
      <c r="AJ36" s="50"/>
      <c r="AK36" s="50"/>
      <c r="AL36" s="49"/>
      <c r="AM36" s="89">
        <v>16</v>
      </c>
      <c r="AN36" s="86" t="s">
        <v>147</v>
      </c>
      <c r="AO36" s="180">
        <v>43</v>
      </c>
      <c r="AP36" s="50"/>
      <c r="AQ36" s="50"/>
      <c r="AS36" s="26"/>
      <c r="AT36" s="50"/>
      <c r="AU36" s="50"/>
      <c r="AV36" s="50"/>
      <c r="AW36" s="50"/>
      <c r="AX36" s="50"/>
      <c r="AY36" s="50"/>
      <c r="AZ36" s="50"/>
      <c r="BA36" s="50"/>
      <c r="BB36" s="26"/>
    </row>
    <row r="37" spans="2:66" ht="16.5" thickBot="1" x14ac:dyDescent="0.3">
      <c r="B37" s="287">
        <v>17</v>
      </c>
      <c r="C37" s="287"/>
      <c r="D37" s="288" t="s">
        <v>208</v>
      </c>
      <c r="E37" s="289"/>
      <c r="F37" s="290"/>
      <c r="G37" s="180">
        <v>57</v>
      </c>
      <c r="H37" s="180">
        <v>50</v>
      </c>
      <c r="I37" s="291">
        <f t="shared" si="0"/>
        <v>-7</v>
      </c>
      <c r="J37" s="292"/>
      <c r="K37" s="293"/>
      <c r="L37" s="294">
        <f t="shared" si="1"/>
        <v>-4.96875</v>
      </c>
      <c r="M37" s="292"/>
      <c r="N37" s="293"/>
      <c r="O37" s="295">
        <f t="shared" si="2"/>
        <v>24.6884765625</v>
      </c>
      <c r="P37" s="296"/>
      <c r="Q37" s="296"/>
      <c r="R37" s="297"/>
      <c r="V37" s="273">
        <f t="shared" si="3"/>
        <v>-4.96875</v>
      </c>
      <c r="W37" s="274"/>
      <c r="X37" s="275"/>
      <c r="AG37" s="60">
        <v>17</v>
      </c>
      <c r="AH37" s="60" t="s">
        <v>178</v>
      </c>
      <c r="AI37" s="180">
        <v>57</v>
      </c>
      <c r="AJ37" s="50"/>
      <c r="AK37" s="50"/>
      <c r="AL37" s="49"/>
      <c r="AM37" s="89">
        <v>17</v>
      </c>
      <c r="AN37" s="86" t="s">
        <v>148</v>
      </c>
      <c r="AO37" s="180">
        <v>50</v>
      </c>
      <c r="AP37" s="50"/>
      <c r="AQ37" s="50"/>
      <c r="AS37" s="26"/>
      <c r="AT37" s="50"/>
      <c r="AU37" s="50"/>
      <c r="AV37" s="50"/>
      <c r="AW37" s="50"/>
      <c r="AX37" s="50"/>
      <c r="AY37" s="50"/>
      <c r="AZ37" s="50"/>
      <c r="BA37" s="50"/>
      <c r="BB37" s="26"/>
      <c r="BN37" s="49"/>
    </row>
    <row r="38" spans="2:66" ht="16.5" thickBot="1" x14ac:dyDescent="0.3">
      <c r="B38" s="287">
        <v>18</v>
      </c>
      <c r="C38" s="287"/>
      <c r="D38" s="288" t="s">
        <v>209</v>
      </c>
      <c r="E38" s="289"/>
      <c r="F38" s="290"/>
      <c r="G38" s="180">
        <v>63</v>
      </c>
      <c r="H38" s="180">
        <v>57</v>
      </c>
      <c r="I38" s="291">
        <f t="shared" si="0"/>
        <v>-6</v>
      </c>
      <c r="J38" s="292"/>
      <c r="K38" s="293"/>
      <c r="L38" s="294">
        <f t="shared" si="1"/>
        <v>-3.96875</v>
      </c>
      <c r="M38" s="292"/>
      <c r="N38" s="293"/>
      <c r="O38" s="295">
        <f t="shared" si="2"/>
        <v>15.7509765625</v>
      </c>
      <c r="P38" s="296"/>
      <c r="Q38" s="296"/>
      <c r="R38" s="297"/>
      <c r="V38" s="273">
        <f t="shared" si="3"/>
        <v>-3.96875</v>
      </c>
      <c r="W38" s="274"/>
      <c r="X38" s="275"/>
      <c r="AG38" s="60">
        <v>18</v>
      </c>
      <c r="AH38" s="60" t="s">
        <v>179</v>
      </c>
      <c r="AI38" s="180">
        <v>63</v>
      </c>
      <c r="AJ38" s="50"/>
      <c r="AK38" s="50"/>
      <c r="AL38" s="49"/>
      <c r="AM38" s="89">
        <v>18</v>
      </c>
      <c r="AN38" s="86" t="s">
        <v>149</v>
      </c>
      <c r="AO38" s="180">
        <v>57</v>
      </c>
      <c r="AP38" s="50"/>
      <c r="AQ38" s="50"/>
      <c r="AS38" s="26"/>
      <c r="AT38" s="50"/>
      <c r="AU38" s="50"/>
      <c r="AV38" s="50"/>
      <c r="AW38" s="50"/>
      <c r="AX38" s="50"/>
      <c r="AY38" s="50"/>
      <c r="AZ38" s="50"/>
      <c r="BA38" s="50"/>
      <c r="BB38" s="26"/>
      <c r="BN38" s="49"/>
    </row>
    <row r="39" spans="2:66" ht="16.5" thickBot="1" x14ac:dyDescent="0.3">
      <c r="B39" s="287">
        <v>19</v>
      </c>
      <c r="C39" s="287"/>
      <c r="D39" s="288" t="s">
        <v>210</v>
      </c>
      <c r="E39" s="289"/>
      <c r="F39" s="290"/>
      <c r="G39" s="180">
        <v>70</v>
      </c>
      <c r="H39" s="180">
        <v>53</v>
      </c>
      <c r="I39" s="291">
        <f t="shared" si="0"/>
        <v>-17</v>
      </c>
      <c r="J39" s="292"/>
      <c r="K39" s="293"/>
      <c r="L39" s="294">
        <f t="shared" si="1"/>
        <v>-14.96875</v>
      </c>
      <c r="M39" s="292"/>
      <c r="N39" s="293"/>
      <c r="O39" s="295">
        <f t="shared" si="2"/>
        <v>224.0634765625</v>
      </c>
      <c r="P39" s="296"/>
      <c r="Q39" s="296"/>
      <c r="R39" s="297"/>
      <c r="V39" s="273">
        <f t="shared" si="3"/>
        <v>-14.96875</v>
      </c>
      <c r="W39" s="274"/>
      <c r="X39" s="275"/>
      <c r="AG39" s="58">
        <v>19</v>
      </c>
      <c r="AH39" s="58" t="s">
        <v>180</v>
      </c>
      <c r="AI39" s="180">
        <v>70</v>
      </c>
      <c r="AJ39" s="50"/>
      <c r="AK39" s="50"/>
      <c r="AL39" s="49"/>
      <c r="AM39" s="89">
        <v>19</v>
      </c>
      <c r="AN39" s="86" t="s">
        <v>150</v>
      </c>
      <c r="AO39" s="180">
        <v>53</v>
      </c>
      <c r="AP39" s="50"/>
      <c r="AQ39" s="50"/>
      <c r="AS39" s="26"/>
      <c r="AT39" s="50"/>
      <c r="AU39" s="50"/>
      <c r="AV39" s="50"/>
      <c r="AW39" s="50"/>
      <c r="AX39" s="50"/>
      <c r="AY39" s="50"/>
      <c r="AZ39" s="50"/>
      <c r="BA39" s="50"/>
      <c r="BB39" s="26"/>
      <c r="BN39" s="49"/>
    </row>
    <row r="40" spans="2:66" ht="16.5" thickBot="1" x14ac:dyDescent="0.3">
      <c r="B40" s="287">
        <v>20</v>
      </c>
      <c r="C40" s="287"/>
      <c r="D40" s="288" t="s">
        <v>211</v>
      </c>
      <c r="E40" s="289"/>
      <c r="F40" s="290"/>
      <c r="G40" s="180">
        <v>37</v>
      </c>
      <c r="H40" s="180">
        <v>60</v>
      </c>
      <c r="I40" s="291">
        <f t="shared" si="0"/>
        <v>23</v>
      </c>
      <c r="J40" s="292"/>
      <c r="K40" s="293"/>
      <c r="L40" s="294">
        <f t="shared" si="1"/>
        <v>25.03125</v>
      </c>
      <c r="M40" s="292"/>
      <c r="N40" s="293"/>
      <c r="O40" s="295">
        <f t="shared" si="2"/>
        <v>626.5634765625</v>
      </c>
      <c r="P40" s="296"/>
      <c r="Q40" s="296"/>
      <c r="R40" s="297"/>
      <c r="V40" s="273">
        <f t="shared" si="3"/>
        <v>25.03125</v>
      </c>
      <c r="W40" s="274"/>
      <c r="X40" s="275"/>
      <c r="AG40" s="70">
        <v>20</v>
      </c>
      <c r="AH40" s="70" t="s">
        <v>181</v>
      </c>
      <c r="AI40" s="180">
        <v>37</v>
      </c>
      <c r="AJ40" s="50"/>
      <c r="AK40" s="50"/>
      <c r="AL40" s="49"/>
      <c r="AM40" s="89">
        <v>20</v>
      </c>
      <c r="AN40" s="86" t="s">
        <v>151</v>
      </c>
      <c r="AO40" s="180">
        <v>60</v>
      </c>
      <c r="AP40" s="50"/>
      <c r="AQ40" s="50"/>
      <c r="AS40" s="26"/>
      <c r="AT40" s="50"/>
      <c r="AU40" s="50"/>
      <c r="AV40" s="50"/>
      <c r="AW40" s="50"/>
      <c r="AX40" s="50"/>
      <c r="AY40" s="50"/>
      <c r="AZ40" s="50"/>
      <c r="BA40" s="50"/>
      <c r="BB40" s="26"/>
      <c r="BN40" s="49"/>
    </row>
    <row r="41" spans="2:66" ht="16.5" thickBot="1" x14ac:dyDescent="0.3">
      <c r="B41" s="287">
        <v>21</v>
      </c>
      <c r="C41" s="287"/>
      <c r="D41" s="288" t="s">
        <v>212</v>
      </c>
      <c r="E41" s="289"/>
      <c r="F41" s="290"/>
      <c r="G41" s="180">
        <v>43</v>
      </c>
      <c r="H41" s="180">
        <v>67</v>
      </c>
      <c r="I41" s="291">
        <f t="shared" si="0"/>
        <v>24</v>
      </c>
      <c r="J41" s="292"/>
      <c r="K41" s="293"/>
      <c r="L41" s="294">
        <f t="shared" si="1"/>
        <v>26.03125</v>
      </c>
      <c r="M41" s="292"/>
      <c r="N41" s="293"/>
      <c r="O41" s="295">
        <f t="shared" si="2"/>
        <v>677.6259765625</v>
      </c>
      <c r="P41" s="296"/>
      <c r="Q41" s="296"/>
      <c r="R41" s="297"/>
      <c r="V41" s="273">
        <f t="shared" si="3"/>
        <v>26.03125</v>
      </c>
      <c r="W41" s="274"/>
      <c r="X41" s="275"/>
      <c r="AG41" s="57">
        <v>21</v>
      </c>
      <c r="AH41" s="57" t="s">
        <v>182</v>
      </c>
      <c r="AI41" s="180">
        <v>43</v>
      </c>
      <c r="AJ41" s="50"/>
      <c r="AK41" s="50"/>
      <c r="AL41" s="49"/>
      <c r="AM41" s="89">
        <v>21</v>
      </c>
      <c r="AN41" s="86" t="s">
        <v>152</v>
      </c>
      <c r="AO41" s="180">
        <v>67</v>
      </c>
      <c r="AP41" s="50"/>
      <c r="AQ41" s="50"/>
      <c r="AS41" s="26"/>
      <c r="AT41" s="50"/>
      <c r="AU41" s="50"/>
      <c r="AV41" s="50"/>
      <c r="AW41" s="50"/>
      <c r="AX41" s="50"/>
      <c r="AY41" s="50"/>
      <c r="AZ41" s="50"/>
      <c r="BA41" s="50"/>
      <c r="BB41" s="26"/>
      <c r="BN41" s="49"/>
    </row>
    <row r="42" spans="2:66" ht="16.5" thickBot="1" x14ac:dyDescent="0.3">
      <c r="B42" s="287">
        <v>22</v>
      </c>
      <c r="C42" s="287"/>
      <c r="D42" s="288" t="s">
        <v>213</v>
      </c>
      <c r="E42" s="289"/>
      <c r="F42" s="290"/>
      <c r="G42" s="180">
        <v>73</v>
      </c>
      <c r="H42" s="180">
        <v>63</v>
      </c>
      <c r="I42" s="291">
        <f t="shared" si="0"/>
        <v>-10</v>
      </c>
      <c r="J42" s="292"/>
      <c r="K42" s="293"/>
      <c r="L42" s="294">
        <f t="shared" si="1"/>
        <v>-7.96875</v>
      </c>
      <c r="M42" s="292"/>
      <c r="N42" s="293"/>
      <c r="O42" s="295">
        <f t="shared" si="2"/>
        <v>63.5009765625</v>
      </c>
      <c r="P42" s="296"/>
      <c r="Q42" s="296"/>
      <c r="R42" s="297"/>
      <c r="V42" s="273">
        <f t="shared" si="3"/>
        <v>-7.96875</v>
      </c>
      <c r="W42" s="274"/>
      <c r="X42" s="275"/>
      <c r="AG42" s="70">
        <v>22</v>
      </c>
      <c r="AH42" s="70" t="s">
        <v>183</v>
      </c>
      <c r="AI42" s="180">
        <v>73</v>
      </c>
      <c r="AJ42" s="50"/>
      <c r="AK42" s="50"/>
      <c r="AL42" s="49"/>
      <c r="AM42" s="89">
        <v>22</v>
      </c>
      <c r="AN42" s="86" t="s">
        <v>153</v>
      </c>
      <c r="AO42" s="180">
        <v>63</v>
      </c>
      <c r="AP42" s="50"/>
      <c r="AQ42" s="50"/>
      <c r="AS42" s="26"/>
      <c r="AT42" s="50"/>
      <c r="AU42" s="50"/>
      <c r="AV42" s="50"/>
      <c r="AW42" s="50"/>
      <c r="AX42" s="50"/>
      <c r="AY42" s="50"/>
      <c r="AZ42" s="50"/>
      <c r="BA42" s="50"/>
      <c r="BB42" s="26"/>
      <c r="BN42" s="49"/>
    </row>
    <row r="43" spans="2:66" ht="16.5" thickBot="1" x14ac:dyDescent="0.3">
      <c r="B43" s="287">
        <v>23</v>
      </c>
      <c r="C43" s="287"/>
      <c r="D43" s="288" t="s">
        <v>214</v>
      </c>
      <c r="E43" s="289"/>
      <c r="F43" s="290"/>
      <c r="G43" s="180">
        <v>63</v>
      </c>
      <c r="H43" s="180">
        <v>67</v>
      </c>
      <c r="I43" s="291">
        <f t="shared" si="0"/>
        <v>4</v>
      </c>
      <c r="J43" s="292"/>
      <c r="K43" s="293"/>
      <c r="L43" s="294">
        <f t="shared" si="1"/>
        <v>6.03125</v>
      </c>
      <c r="M43" s="292"/>
      <c r="N43" s="293"/>
      <c r="O43" s="295">
        <f t="shared" si="2"/>
        <v>36.3759765625</v>
      </c>
      <c r="P43" s="296"/>
      <c r="Q43" s="296"/>
      <c r="R43" s="297"/>
      <c r="V43" s="273">
        <f t="shared" si="3"/>
        <v>6.03125</v>
      </c>
      <c r="W43" s="274"/>
      <c r="X43" s="275"/>
      <c r="AG43" s="70">
        <v>23</v>
      </c>
      <c r="AH43" s="70" t="s">
        <v>184</v>
      </c>
      <c r="AI43" s="180">
        <v>63</v>
      </c>
      <c r="AJ43" s="50"/>
      <c r="AK43" s="50"/>
      <c r="AL43" s="49"/>
      <c r="AM43" s="89">
        <v>23</v>
      </c>
      <c r="AN43" s="86" t="s">
        <v>154</v>
      </c>
      <c r="AO43" s="180">
        <v>67</v>
      </c>
      <c r="AP43" s="50"/>
      <c r="AQ43" s="50"/>
      <c r="AS43" s="26"/>
      <c r="AT43" s="50"/>
      <c r="AU43" s="50"/>
      <c r="AV43" s="50"/>
      <c r="AW43" s="50"/>
      <c r="AX43" s="50"/>
      <c r="AY43" s="50"/>
      <c r="AZ43" s="50"/>
      <c r="BA43" s="50"/>
      <c r="BB43" s="26"/>
      <c r="BN43" s="49"/>
    </row>
    <row r="44" spans="2:66" ht="16.5" thickBot="1" x14ac:dyDescent="0.3">
      <c r="B44" s="287">
        <v>24</v>
      </c>
      <c r="C44" s="287"/>
      <c r="D44" s="288" t="s">
        <v>215</v>
      </c>
      <c r="E44" s="289"/>
      <c r="F44" s="290"/>
      <c r="G44" s="180">
        <v>63</v>
      </c>
      <c r="H44" s="180">
        <v>63</v>
      </c>
      <c r="I44" s="291">
        <f t="shared" si="0"/>
        <v>0</v>
      </c>
      <c r="J44" s="292"/>
      <c r="K44" s="293"/>
      <c r="L44" s="294">
        <f t="shared" si="1"/>
        <v>2.03125</v>
      </c>
      <c r="M44" s="292"/>
      <c r="N44" s="293"/>
      <c r="O44" s="295">
        <f t="shared" si="2"/>
        <v>4.1259765625</v>
      </c>
      <c r="P44" s="296"/>
      <c r="Q44" s="296"/>
      <c r="R44" s="297"/>
      <c r="V44" s="273">
        <f t="shared" si="3"/>
        <v>2.03125</v>
      </c>
      <c r="W44" s="274"/>
      <c r="X44" s="275"/>
      <c r="AG44" s="60">
        <v>24</v>
      </c>
      <c r="AH44" s="60" t="s">
        <v>185</v>
      </c>
      <c r="AI44" s="180">
        <v>63</v>
      </c>
      <c r="AJ44" s="50"/>
      <c r="AK44" s="50"/>
      <c r="AL44" s="49"/>
      <c r="AM44" s="89">
        <v>24</v>
      </c>
      <c r="AN44" s="86" t="s">
        <v>155</v>
      </c>
      <c r="AO44" s="180">
        <v>63</v>
      </c>
      <c r="AP44" s="50"/>
      <c r="AQ44" s="50"/>
      <c r="AS44" s="26"/>
      <c r="AT44" s="50"/>
      <c r="AU44" s="50"/>
      <c r="AV44" s="50"/>
      <c r="AW44" s="50"/>
      <c r="AX44" s="50"/>
      <c r="AY44" s="50"/>
      <c r="AZ44" s="50"/>
      <c r="BA44" s="50"/>
      <c r="BB44" s="26"/>
    </row>
    <row r="45" spans="2:66" ht="16.5" thickBot="1" x14ac:dyDescent="0.3">
      <c r="B45" s="287">
        <v>25</v>
      </c>
      <c r="C45" s="287"/>
      <c r="D45" s="288" t="s">
        <v>216</v>
      </c>
      <c r="E45" s="289"/>
      <c r="F45" s="290"/>
      <c r="G45" s="180">
        <v>60</v>
      </c>
      <c r="H45" s="180">
        <v>67</v>
      </c>
      <c r="I45" s="291">
        <f t="shared" si="0"/>
        <v>7</v>
      </c>
      <c r="J45" s="292"/>
      <c r="K45" s="293"/>
      <c r="L45" s="294">
        <f t="shared" si="1"/>
        <v>9.03125</v>
      </c>
      <c r="M45" s="292"/>
      <c r="N45" s="293"/>
      <c r="O45" s="295">
        <f t="shared" si="2"/>
        <v>81.5634765625</v>
      </c>
      <c r="P45" s="296"/>
      <c r="Q45" s="296"/>
      <c r="R45" s="297"/>
      <c r="V45" s="273">
        <f t="shared" si="3"/>
        <v>9.03125</v>
      </c>
      <c r="W45" s="274"/>
      <c r="X45" s="275"/>
      <c r="AG45" s="58">
        <v>25</v>
      </c>
      <c r="AH45" s="58" t="s">
        <v>186</v>
      </c>
      <c r="AI45" s="180">
        <v>60</v>
      </c>
      <c r="AJ45" s="50"/>
      <c r="AK45" s="50"/>
      <c r="AL45" s="49"/>
      <c r="AM45" s="89">
        <v>25</v>
      </c>
      <c r="AN45" s="86" t="s">
        <v>156</v>
      </c>
      <c r="AO45" s="180">
        <v>67</v>
      </c>
      <c r="AP45" s="50"/>
      <c r="AQ45" s="50"/>
      <c r="AS45" s="26"/>
      <c r="AT45" s="50"/>
      <c r="AU45" s="50"/>
      <c r="AV45" s="50"/>
      <c r="AW45" s="50"/>
      <c r="AX45" s="50"/>
      <c r="AY45" s="50"/>
      <c r="AZ45" s="50"/>
      <c r="BA45" s="50"/>
      <c r="BB45" s="26"/>
    </row>
    <row r="46" spans="2:66" ht="16.5" thickBot="1" x14ac:dyDescent="0.3">
      <c r="B46" s="287">
        <v>26</v>
      </c>
      <c r="C46" s="287"/>
      <c r="D46" s="288" t="s">
        <v>217</v>
      </c>
      <c r="E46" s="289"/>
      <c r="F46" s="290"/>
      <c r="G46" s="180">
        <v>67</v>
      </c>
      <c r="H46" s="180">
        <v>67</v>
      </c>
      <c r="I46" s="291">
        <f t="shared" si="0"/>
        <v>0</v>
      </c>
      <c r="J46" s="292"/>
      <c r="K46" s="293"/>
      <c r="L46" s="294">
        <f t="shared" si="1"/>
        <v>2.03125</v>
      </c>
      <c r="M46" s="292"/>
      <c r="N46" s="293"/>
      <c r="O46" s="295">
        <f t="shared" si="2"/>
        <v>4.1259765625</v>
      </c>
      <c r="P46" s="296"/>
      <c r="Q46" s="296"/>
      <c r="R46" s="297"/>
      <c r="V46" s="273">
        <f t="shared" si="3"/>
        <v>2.03125</v>
      </c>
      <c r="W46" s="274"/>
      <c r="X46" s="275"/>
      <c r="AG46" s="70">
        <v>26</v>
      </c>
      <c r="AH46" s="70" t="s">
        <v>187</v>
      </c>
      <c r="AI46" s="180">
        <v>67</v>
      </c>
      <c r="AJ46" s="50"/>
      <c r="AK46" s="50"/>
      <c r="AL46" s="49"/>
      <c r="AM46" s="89">
        <v>26</v>
      </c>
      <c r="AN46" s="86" t="s">
        <v>157</v>
      </c>
      <c r="AO46" s="180">
        <v>67</v>
      </c>
      <c r="AP46" s="50"/>
      <c r="AQ46" s="50"/>
      <c r="AS46" s="26"/>
      <c r="AT46" s="50"/>
      <c r="AU46" s="50"/>
      <c r="AV46" s="50"/>
      <c r="AW46" s="50"/>
      <c r="AX46" s="50"/>
      <c r="AY46" s="50"/>
      <c r="AZ46" s="50"/>
      <c r="BA46" s="50"/>
      <c r="BB46" s="26"/>
    </row>
    <row r="47" spans="2:66" ht="16.5" thickBot="1" x14ac:dyDescent="0.3">
      <c r="B47" s="287">
        <v>27</v>
      </c>
      <c r="C47" s="287"/>
      <c r="D47" s="288" t="s">
        <v>218</v>
      </c>
      <c r="E47" s="289"/>
      <c r="F47" s="290"/>
      <c r="G47" s="180">
        <v>67</v>
      </c>
      <c r="H47" s="180">
        <v>63</v>
      </c>
      <c r="I47" s="291">
        <f t="shared" si="0"/>
        <v>-4</v>
      </c>
      <c r="J47" s="292"/>
      <c r="K47" s="293"/>
      <c r="L47" s="294">
        <f t="shared" si="1"/>
        <v>-1.96875</v>
      </c>
      <c r="M47" s="292"/>
      <c r="N47" s="293"/>
      <c r="O47" s="295">
        <f t="shared" si="2"/>
        <v>3.8759765625</v>
      </c>
      <c r="P47" s="296"/>
      <c r="Q47" s="296"/>
      <c r="R47" s="297"/>
      <c r="V47" s="273">
        <f t="shared" si="3"/>
        <v>-1.96875</v>
      </c>
      <c r="W47" s="274"/>
      <c r="X47" s="275"/>
      <c r="AG47" s="70">
        <v>27</v>
      </c>
      <c r="AH47" s="70" t="s">
        <v>188</v>
      </c>
      <c r="AI47" s="180">
        <v>67</v>
      </c>
      <c r="AJ47" s="50"/>
      <c r="AK47" s="50"/>
      <c r="AL47" s="49"/>
      <c r="AM47" s="89">
        <v>27</v>
      </c>
      <c r="AN47" s="86" t="s">
        <v>158</v>
      </c>
      <c r="AO47" s="180">
        <v>63</v>
      </c>
      <c r="AP47" s="50"/>
      <c r="AQ47" s="50"/>
      <c r="AS47" s="26"/>
      <c r="AT47" s="50"/>
      <c r="AU47" s="50"/>
      <c r="AV47" s="50"/>
      <c r="AW47" s="50"/>
      <c r="AX47" s="50"/>
      <c r="AY47" s="50"/>
      <c r="AZ47" s="50"/>
      <c r="BA47" s="50"/>
      <c r="BB47" s="26"/>
    </row>
    <row r="48" spans="2:66" ht="16.5" thickBot="1" x14ac:dyDescent="0.3">
      <c r="B48" s="287">
        <v>28</v>
      </c>
      <c r="C48" s="287"/>
      <c r="D48" s="288" t="s">
        <v>219</v>
      </c>
      <c r="E48" s="289"/>
      <c r="F48" s="290"/>
      <c r="G48" s="180">
        <v>73</v>
      </c>
      <c r="H48" s="180">
        <v>40</v>
      </c>
      <c r="I48" s="291">
        <f t="shared" si="0"/>
        <v>-33</v>
      </c>
      <c r="J48" s="292"/>
      <c r="K48" s="293"/>
      <c r="L48" s="294">
        <f t="shared" si="1"/>
        <v>-30.96875</v>
      </c>
      <c r="M48" s="292"/>
      <c r="N48" s="293"/>
      <c r="O48" s="295">
        <f t="shared" si="2"/>
        <v>959.0634765625</v>
      </c>
      <c r="P48" s="296"/>
      <c r="Q48" s="296"/>
      <c r="R48" s="297"/>
      <c r="V48" s="273">
        <f t="shared" si="3"/>
        <v>-30.96875</v>
      </c>
      <c r="W48" s="274"/>
      <c r="X48" s="275"/>
      <c r="AG48" s="58">
        <v>28</v>
      </c>
      <c r="AH48" s="58" t="s">
        <v>189</v>
      </c>
      <c r="AI48" s="180">
        <v>73</v>
      </c>
      <c r="AJ48" s="50"/>
      <c r="AK48" s="50"/>
      <c r="AL48" s="49"/>
      <c r="AM48" s="89">
        <v>28</v>
      </c>
      <c r="AN48" s="86" t="s">
        <v>159</v>
      </c>
      <c r="AO48" s="180">
        <v>40</v>
      </c>
      <c r="AP48" s="50"/>
      <c r="AQ48" s="50"/>
      <c r="AS48" s="26"/>
      <c r="AT48" s="50"/>
      <c r="AU48" s="50"/>
      <c r="AV48" s="50"/>
      <c r="AW48" s="50"/>
      <c r="AX48" s="50"/>
      <c r="AY48" s="50"/>
      <c r="AZ48" s="50"/>
      <c r="BA48" s="50"/>
      <c r="BB48" s="26"/>
    </row>
    <row r="49" spans="2:54" ht="16.5" thickBot="1" x14ac:dyDescent="0.3">
      <c r="B49" s="287">
        <v>29</v>
      </c>
      <c r="C49" s="287"/>
      <c r="D49" s="288" t="s">
        <v>220</v>
      </c>
      <c r="E49" s="289"/>
      <c r="F49" s="290"/>
      <c r="G49" s="180">
        <v>53</v>
      </c>
      <c r="H49" s="180">
        <v>70</v>
      </c>
      <c r="I49" s="291">
        <f t="shared" si="0"/>
        <v>17</v>
      </c>
      <c r="J49" s="292"/>
      <c r="K49" s="293"/>
      <c r="L49" s="294">
        <f t="shared" si="1"/>
        <v>19.03125</v>
      </c>
      <c r="M49" s="292"/>
      <c r="N49" s="293"/>
      <c r="O49" s="295">
        <f t="shared" si="2"/>
        <v>362.1884765625</v>
      </c>
      <c r="P49" s="296"/>
      <c r="Q49" s="296"/>
      <c r="R49" s="297"/>
      <c r="V49" s="273">
        <f t="shared" si="3"/>
        <v>19.03125</v>
      </c>
      <c r="W49" s="274"/>
      <c r="X49" s="275"/>
      <c r="AG49" s="70">
        <v>29</v>
      </c>
      <c r="AH49" s="70" t="s">
        <v>190</v>
      </c>
      <c r="AI49" s="180">
        <v>53</v>
      </c>
      <c r="AJ49" s="50"/>
      <c r="AK49" s="50"/>
      <c r="AL49" s="49"/>
      <c r="AM49" s="89">
        <v>29</v>
      </c>
      <c r="AN49" s="86" t="s">
        <v>160</v>
      </c>
      <c r="AO49" s="180">
        <v>70</v>
      </c>
      <c r="AP49" s="50"/>
      <c r="AQ49" s="50"/>
      <c r="AS49" s="26"/>
      <c r="AT49" s="50"/>
      <c r="AU49" s="50"/>
      <c r="AV49" s="50"/>
      <c r="AW49" s="50"/>
      <c r="AX49" s="50"/>
      <c r="AY49" s="50"/>
      <c r="AZ49" s="50"/>
      <c r="BA49" s="50"/>
      <c r="BB49" s="26"/>
    </row>
    <row r="50" spans="2:54" ht="16.5" thickBot="1" x14ac:dyDescent="0.3">
      <c r="B50" s="287">
        <v>30</v>
      </c>
      <c r="C50" s="287"/>
      <c r="D50" s="288" t="s">
        <v>221</v>
      </c>
      <c r="E50" s="289"/>
      <c r="F50" s="290"/>
      <c r="G50" s="180">
        <v>67</v>
      </c>
      <c r="H50" s="180">
        <v>77</v>
      </c>
      <c r="I50" s="291">
        <f t="shared" si="0"/>
        <v>10</v>
      </c>
      <c r="J50" s="292"/>
      <c r="K50" s="293"/>
      <c r="L50" s="294">
        <f t="shared" si="1"/>
        <v>12.03125</v>
      </c>
      <c r="M50" s="292"/>
      <c r="N50" s="293"/>
      <c r="O50" s="295">
        <f t="shared" si="2"/>
        <v>144.7509765625</v>
      </c>
      <c r="P50" s="296"/>
      <c r="Q50" s="296"/>
      <c r="R50" s="297"/>
      <c r="V50" s="273">
        <f t="shared" si="3"/>
        <v>12.03125</v>
      </c>
      <c r="W50" s="274"/>
      <c r="X50" s="275"/>
      <c r="AG50" s="70">
        <v>30</v>
      </c>
      <c r="AH50" s="70" t="s">
        <v>191</v>
      </c>
      <c r="AI50" s="180">
        <v>67</v>
      </c>
      <c r="AJ50" s="50"/>
      <c r="AK50" s="50"/>
      <c r="AL50" s="49"/>
      <c r="AM50" s="89">
        <v>30</v>
      </c>
      <c r="AN50" s="86" t="s">
        <v>161</v>
      </c>
      <c r="AO50" s="180">
        <v>77</v>
      </c>
      <c r="AP50" s="50"/>
      <c r="AQ50" s="50"/>
      <c r="AS50" s="26"/>
      <c r="AT50" s="50"/>
      <c r="AU50" s="50"/>
      <c r="AV50" s="50"/>
      <c r="AW50" s="50"/>
      <c r="AX50" s="50"/>
      <c r="AY50" s="50"/>
      <c r="AZ50" s="50"/>
      <c r="BA50" s="50"/>
      <c r="BB50" s="26"/>
    </row>
    <row r="51" spans="2:54" ht="16.5" thickBot="1" x14ac:dyDescent="0.3">
      <c r="B51" s="287">
        <v>31</v>
      </c>
      <c r="C51" s="287"/>
      <c r="D51" s="288" t="s">
        <v>419</v>
      </c>
      <c r="E51" s="289"/>
      <c r="F51" s="290"/>
      <c r="G51" s="180">
        <v>63</v>
      </c>
      <c r="H51" s="180">
        <v>77</v>
      </c>
      <c r="I51" s="291">
        <f t="shared" ref="I51:I52" si="4">H51-G51</f>
        <v>14</v>
      </c>
      <c r="J51" s="292"/>
      <c r="K51" s="293"/>
      <c r="L51" s="294">
        <f t="shared" si="1"/>
        <v>16.03125</v>
      </c>
      <c r="M51" s="292"/>
      <c r="N51" s="293"/>
      <c r="O51" s="295">
        <f t="shared" ref="O51:O52" si="5">V51^2</f>
        <v>257.0009765625</v>
      </c>
      <c r="P51" s="296"/>
      <c r="Q51" s="296"/>
      <c r="R51" s="297"/>
      <c r="V51" s="273">
        <f t="shared" ref="V51:V52" si="6">L51</f>
        <v>16.03125</v>
      </c>
      <c r="W51" s="274"/>
      <c r="X51" s="275"/>
      <c r="AG51" s="70">
        <v>31</v>
      </c>
      <c r="AH51" s="70" t="s">
        <v>415</v>
      </c>
      <c r="AI51" s="180">
        <v>63</v>
      </c>
      <c r="AJ51" s="50"/>
      <c r="AK51" s="50"/>
      <c r="AL51" s="49"/>
      <c r="AM51" s="89">
        <v>31</v>
      </c>
      <c r="AN51" s="86" t="s">
        <v>417</v>
      </c>
      <c r="AO51" s="180">
        <v>77</v>
      </c>
      <c r="AP51" s="85"/>
      <c r="AQ51" s="50"/>
      <c r="AT51" s="49"/>
      <c r="AU51" s="49"/>
      <c r="AV51" s="49"/>
      <c r="AW51" s="49"/>
      <c r="AX51" s="49"/>
      <c r="AY51" s="49"/>
    </row>
    <row r="52" spans="2:54" ht="16.5" thickBot="1" x14ac:dyDescent="0.3">
      <c r="B52" s="287">
        <v>32</v>
      </c>
      <c r="C52" s="287"/>
      <c r="D52" s="288" t="s">
        <v>420</v>
      </c>
      <c r="E52" s="289"/>
      <c r="F52" s="290"/>
      <c r="G52" s="180">
        <v>63</v>
      </c>
      <c r="H52" s="180">
        <v>47</v>
      </c>
      <c r="I52" s="291">
        <f t="shared" si="4"/>
        <v>-16</v>
      </c>
      <c r="J52" s="292"/>
      <c r="K52" s="293"/>
      <c r="L52" s="294">
        <f t="shared" si="1"/>
        <v>-13.96875</v>
      </c>
      <c r="M52" s="292"/>
      <c r="N52" s="293"/>
      <c r="O52" s="295">
        <f t="shared" si="5"/>
        <v>195.1259765625</v>
      </c>
      <c r="P52" s="296"/>
      <c r="Q52" s="296"/>
      <c r="R52" s="297"/>
      <c r="V52" s="273">
        <f t="shared" si="6"/>
        <v>-13.96875</v>
      </c>
      <c r="W52" s="274"/>
      <c r="X52" s="275"/>
      <c r="AG52" s="70">
        <v>32</v>
      </c>
      <c r="AH52" s="70" t="s">
        <v>416</v>
      </c>
      <c r="AI52" s="180">
        <v>63</v>
      </c>
      <c r="AJ52" s="50"/>
      <c r="AK52" s="50"/>
      <c r="AL52" s="49"/>
      <c r="AM52" s="89">
        <v>32</v>
      </c>
      <c r="AN52" s="86" t="s">
        <v>418</v>
      </c>
      <c r="AO52" s="180">
        <v>47</v>
      </c>
      <c r="AP52" s="85"/>
      <c r="AQ52" s="50"/>
      <c r="AT52" s="49"/>
      <c r="AU52" s="49"/>
      <c r="AV52" s="49"/>
      <c r="AW52" s="49"/>
      <c r="AX52" s="49"/>
      <c r="AY52" s="49"/>
    </row>
    <row r="53" spans="2:54" ht="15.75" x14ac:dyDescent="0.25">
      <c r="B53" s="305" t="s">
        <v>73</v>
      </c>
      <c r="C53" s="289"/>
      <c r="D53" s="289"/>
      <c r="E53" s="289"/>
      <c r="F53" s="290"/>
      <c r="G53" s="69">
        <f>SUM(G21:G52)</f>
        <v>1986</v>
      </c>
      <c r="H53" s="69">
        <f>SUM(H21:H52)</f>
        <v>1921</v>
      </c>
      <c r="I53" s="294">
        <f>SUM(I21:K52)</f>
        <v>-65</v>
      </c>
      <c r="J53" s="292"/>
      <c r="K53" s="293"/>
      <c r="L53" s="294">
        <f>SUM(L21:N52)</f>
        <v>0</v>
      </c>
      <c r="M53" s="292"/>
      <c r="N53" s="293"/>
      <c r="O53" s="295">
        <f>SUM(O21:R52)</f>
        <v>5406.96875</v>
      </c>
      <c r="P53" s="296"/>
      <c r="Q53" s="296"/>
      <c r="R53" s="301"/>
      <c r="AG53" s="57" t="s">
        <v>118</v>
      </c>
      <c r="AH53" s="149" t="s">
        <v>1</v>
      </c>
      <c r="AI53" s="162">
        <f>SUM(AI21:AI52)</f>
        <v>1986</v>
      </c>
      <c r="AJ53" s="50"/>
      <c r="AK53" s="50"/>
      <c r="AL53" s="49"/>
      <c r="AM53" s="89" t="s">
        <v>118</v>
      </c>
      <c r="AN53" s="86" t="s">
        <v>1</v>
      </c>
      <c r="AO53" s="165">
        <f>SUM(AO21:AO52)</f>
        <v>1921</v>
      </c>
      <c r="AP53" s="85"/>
      <c r="AQ53" s="50"/>
      <c r="AT53" s="49"/>
      <c r="AU53" s="49"/>
      <c r="AV53" s="49"/>
      <c r="AW53" s="49"/>
      <c r="AX53" s="49"/>
      <c r="AY53" s="49"/>
    </row>
    <row r="54" spans="2:54" ht="15.75" x14ac:dyDescent="0.25">
      <c r="B54" s="302" t="s">
        <v>235</v>
      </c>
      <c r="C54" s="303"/>
      <c r="D54" s="303"/>
      <c r="E54" s="303"/>
      <c r="F54" s="304"/>
      <c r="G54" s="118">
        <f>AVERAGE(G21:G52)</f>
        <v>62.0625</v>
      </c>
      <c r="H54" s="118">
        <f>AVERAGE(H21:H52)</f>
        <v>60.03125</v>
      </c>
      <c r="I54" s="298">
        <f>AVERAGE(I21:K52)</f>
        <v>-2.03125</v>
      </c>
      <c r="J54" s="299"/>
      <c r="K54" s="300"/>
      <c r="L54" s="118"/>
      <c r="M54" s="119"/>
      <c r="N54" s="120"/>
      <c r="O54" s="121"/>
      <c r="P54" s="122"/>
      <c r="Q54" s="122"/>
      <c r="R54" s="123"/>
      <c r="AG54" s="58" t="s">
        <v>119</v>
      </c>
      <c r="AH54" s="149" t="s">
        <v>1</v>
      </c>
      <c r="AI54" s="59">
        <v>32</v>
      </c>
      <c r="AJ54" s="50"/>
      <c r="AK54" s="50"/>
      <c r="AL54" s="49"/>
      <c r="AM54" s="89" t="s">
        <v>120</v>
      </c>
      <c r="AN54" s="86" t="s">
        <v>1</v>
      </c>
      <c r="AO54" s="88">
        <v>32</v>
      </c>
      <c r="AP54" s="85"/>
      <c r="AQ54" s="50"/>
      <c r="AT54" s="49"/>
      <c r="AU54" s="49"/>
      <c r="AV54" s="49"/>
      <c r="AW54" s="49"/>
      <c r="AX54" s="49"/>
      <c r="AY54" s="49"/>
    </row>
    <row r="55" spans="2:54" ht="15.75" x14ac:dyDescent="0.25">
      <c r="B55" s="124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AG55" s="58" t="s">
        <v>121</v>
      </c>
      <c r="AH55" s="149" t="s">
        <v>1</v>
      </c>
      <c r="AI55" s="163">
        <f>SUM(AVERAGE(AI21:AI52))</f>
        <v>62.0625</v>
      </c>
      <c r="AJ55" s="50"/>
      <c r="AK55" s="50"/>
      <c r="AM55" s="89" t="s">
        <v>122</v>
      </c>
      <c r="AN55" s="86" t="s">
        <v>1</v>
      </c>
      <c r="AO55" s="166">
        <f>SUM(AVERAGE(AO21:AO52))</f>
        <v>60.03125</v>
      </c>
      <c r="AP55" s="85"/>
      <c r="AQ55" s="50"/>
    </row>
    <row r="56" spans="2:54" ht="15.75" x14ac:dyDescent="0.25">
      <c r="B56" s="127" t="s">
        <v>123</v>
      </c>
      <c r="C56" s="128"/>
      <c r="D56" s="128" t="s">
        <v>1</v>
      </c>
      <c r="E56" s="54" t="s">
        <v>124</v>
      </c>
      <c r="F56" s="54"/>
      <c r="G56" s="128" t="s">
        <v>1</v>
      </c>
      <c r="H56" s="153">
        <f>I53</f>
        <v>-65</v>
      </c>
      <c r="I56" s="129" t="s">
        <v>1</v>
      </c>
      <c r="J56" s="130">
        <f>H56/H57</f>
        <v>-2.03125</v>
      </c>
      <c r="K56" s="131"/>
      <c r="L56" s="26"/>
      <c r="M56" s="26"/>
      <c r="N56" s="26"/>
      <c r="O56" s="26"/>
      <c r="P56" s="26"/>
      <c r="Q56" s="26"/>
      <c r="R56" s="132"/>
      <c r="AG56" s="58" t="s">
        <v>125</v>
      </c>
      <c r="AH56" s="149" t="s">
        <v>1</v>
      </c>
      <c r="AI56" s="59">
        <f>VAR(AI21:AI52)</f>
        <v>72.254032258064512</v>
      </c>
      <c r="AJ56" s="50"/>
      <c r="AK56" s="50"/>
      <c r="AM56" s="89" t="s">
        <v>126</v>
      </c>
      <c r="AN56" s="86" t="s">
        <v>1</v>
      </c>
      <c r="AO56" s="87">
        <f>VAR(AO21:AO52)</f>
        <v>102.16028225806451</v>
      </c>
      <c r="AP56" s="85"/>
      <c r="AQ56" s="50"/>
    </row>
    <row r="57" spans="2:54" ht="15.75" x14ac:dyDescent="0.25">
      <c r="B57" s="127"/>
      <c r="C57" s="128"/>
      <c r="D57" s="128"/>
      <c r="E57" s="68" t="s">
        <v>4</v>
      </c>
      <c r="F57" s="68"/>
      <c r="G57" s="128"/>
      <c r="H57" s="68">
        <v>32</v>
      </c>
      <c r="I57" s="130"/>
      <c r="J57" s="130"/>
      <c r="K57" s="131"/>
      <c r="L57" s="26"/>
      <c r="M57" s="26"/>
      <c r="N57" s="26"/>
      <c r="O57" s="26"/>
      <c r="P57" s="26"/>
      <c r="Q57" s="26"/>
      <c r="R57" s="132"/>
      <c r="AG57" s="58" t="s">
        <v>127</v>
      </c>
      <c r="AH57" s="149" t="s">
        <v>1</v>
      </c>
      <c r="AI57" s="59">
        <f>SQRT(AI56)</f>
        <v>8.5002371883415417</v>
      </c>
      <c r="AJ57" s="50"/>
      <c r="AK57" s="50"/>
      <c r="AM57" s="89" t="s">
        <v>128</v>
      </c>
      <c r="AN57" s="86" t="s">
        <v>1</v>
      </c>
      <c r="AO57" s="87">
        <f>SQRT(AO56)</f>
        <v>10.10743697769442</v>
      </c>
      <c r="AP57" s="85"/>
      <c r="AQ57" s="50"/>
    </row>
    <row r="58" spans="2:54" ht="15.75" x14ac:dyDescent="0.25">
      <c r="B58" s="133"/>
      <c r="C58" s="26"/>
      <c r="D58" s="26"/>
      <c r="E58" s="26"/>
      <c r="F58" s="26"/>
      <c r="G58" s="26"/>
      <c r="H58" s="134"/>
      <c r="I58" s="26"/>
      <c r="J58" s="130"/>
      <c r="K58" s="130"/>
      <c r="L58" s="26"/>
      <c r="M58" s="26"/>
      <c r="N58" s="26"/>
      <c r="O58" s="26"/>
      <c r="P58" s="26"/>
      <c r="Q58" s="26"/>
      <c r="R58" s="132"/>
      <c r="AG58" s="58" t="s">
        <v>129</v>
      </c>
      <c r="AH58" s="149" t="s">
        <v>1</v>
      </c>
      <c r="AI58" s="163">
        <f>SUM(MAX(AI21:AI52))</f>
        <v>73</v>
      </c>
      <c r="AM58" s="89" t="s">
        <v>129</v>
      </c>
      <c r="AN58" s="86" t="s">
        <v>1</v>
      </c>
      <c r="AO58" s="166">
        <f>SUM(MAX(AO21:AO52))</f>
        <v>77</v>
      </c>
    </row>
    <row r="59" spans="2:54" ht="16.5" thickBot="1" x14ac:dyDescent="0.3">
      <c r="B59" s="127" t="s">
        <v>74</v>
      </c>
      <c r="C59" s="128"/>
      <c r="D59" s="128" t="s">
        <v>1</v>
      </c>
      <c r="E59" s="51"/>
      <c r="F59" s="286">
        <f>J56</f>
        <v>-2.03125</v>
      </c>
      <c r="G59" s="286"/>
      <c r="H59" s="52"/>
      <c r="I59" s="129" t="s">
        <v>1</v>
      </c>
      <c r="J59" s="135">
        <f>F59/SQRT(F60/(F61*(32-1)))</f>
        <v>-0.8700461400741627</v>
      </c>
      <c r="K59" s="130"/>
      <c r="L59" s="26"/>
      <c r="M59" s="26"/>
      <c r="N59" s="26"/>
      <c r="O59" s="26"/>
      <c r="P59" s="26"/>
      <c r="Q59" s="26"/>
      <c r="R59" s="132"/>
      <c r="AG59" s="60" t="s">
        <v>130</v>
      </c>
      <c r="AH59" s="61" t="s">
        <v>1</v>
      </c>
      <c r="AI59" s="164">
        <f>SUM(MIN(AI21:AI52))</f>
        <v>37</v>
      </c>
      <c r="AM59" s="89" t="s">
        <v>130</v>
      </c>
      <c r="AN59" s="86" t="s">
        <v>1</v>
      </c>
      <c r="AO59" s="166">
        <f>SUM(MIN(AO21:AO52))</f>
        <v>40</v>
      </c>
    </row>
    <row r="60" spans="2:54" x14ac:dyDescent="0.25">
      <c r="B60" s="127"/>
      <c r="C60" s="128"/>
      <c r="D60" s="128"/>
      <c r="E60" s="26"/>
      <c r="F60" s="284">
        <f>O53</f>
        <v>5406.96875</v>
      </c>
      <c r="G60" s="284"/>
      <c r="H60" s="134"/>
      <c r="I60" s="130"/>
      <c r="J60" s="130"/>
      <c r="K60" s="130"/>
      <c r="L60" s="26"/>
      <c r="M60" s="26"/>
      <c r="N60" s="26"/>
      <c r="O60" s="26"/>
      <c r="P60" s="26"/>
      <c r="Q60" s="26"/>
      <c r="R60" s="132"/>
    </row>
    <row r="61" spans="2:54" x14ac:dyDescent="0.25">
      <c r="B61" s="127"/>
      <c r="C61" s="128"/>
      <c r="D61" s="128"/>
      <c r="E61" s="26"/>
      <c r="F61" s="26">
        <f>32</f>
        <v>32</v>
      </c>
      <c r="G61" s="26" t="s">
        <v>421</v>
      </c>
      <c r="H61" s="26"/>
      <c r="I61" s="130"/>
      <c r="J61" s="130"/>
      <c r="K61" s="130"/>
      <c r="L61" s="26"/>
      <c r="M61" s="26"/>
      <c r="N61" s="26"/>
      <c r="O61" s="26"/>
      <c r="P61" s="26"/>
      <c r="Q61" s="26"/>
      <c r="R61" s="132"/>
    </row>
    <row r="62" spans="2:54" x14ac:dyDescent="0.25">
      <c r="B62" s="127"/>
      <c r="C62" s="128"/>
      <c r="D62" s="128"/>
      <c r="E62" s="26"/>
      <c r="F62" s="26"/>
      <c r="G62" s="26"/>
      <c r="H62" s="26"/>
      <c r="I62" s="130"/>
      <c r="J62" s="130"/>
      <c r="K62" s="130"/>
      <c r="L62" s="26"/>
      <c r="M62" s="26"/>
      <c r="N62" s="26"/>
      <c r="O62" s="26"/>
      <c r="P62" s="26"/>
      <c r="Q62" s="26"/>
      <c r="R62" s="132"/>
    </row>
    <row r="63" spans="2:54" ht="15.75" x14ac:dyDescent="0.3">
      <c r="B63" s="276" t="s">
        <v>422</v>
      </c>
      <c r="C63" s="277"/>
      <c r="D63" s="277"/>
      <c r="E63" s="277"/>
      <c r="F63" s="277"/>
      <c r="G63" s="277"/>
      <c r="H63" s="277"/>
      <c r="I63" s="277"/>
      <c r="J63" s="277"/>
      <c r="K63" s="277"/>
      <c r="L63" s="151">
        <f>TINV(5%,(H57+H57-2))</f>
        <v>1.9989715170333793</v>
      </c>
      <c r="M63" s="151"/>
      <c r="N63" s="151"/>
      <c r="O63" s="26"/>
      <c r="P63" s="26"/>
      <c r="Q63" s="26"/>
      <c r="R63" s="132"/>
      <c r="Z63" s="1"/>
    </row>
    <row r="64" spans="2:54" x14ac:dyDescent="0.25">
      <c r="B64" s="133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132"/>
    </row>
    <row r="65" spans="2:19" ht="15" customHeight="1" x14ac:dyDescent="0.25">
      <c r="B65" s="133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132"/>
    </row>
    <row r="66" spans="2:19" x14ac:dyDescent="0.25">
      <c r="B66" s="13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132"/>
    </row>
    <row r="67" spans="2:19" ht="15.75" thickBot="1" x14ac:dyDescent="0.3">
      <c r="B67" s="137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138"/>
    </row>
    <row r="68" spans="2:19" ht="24.75" customHeight="1" x14ac:dyDescent="0.25">
      <c r="B68" s="133"/>
      <c r="C68" s="55"/>
      <c r="D68" s="55"/>
      <c r="E68" s="285">
        <f>-L63</f>
        <v>-1.9989715170333793</v>
      </c>
      <c r="F68" s="285"/>
      <c r="G68" s="152"/>
      <c r="H68" s="152"/>
      <c r="I68" s="134">
        <f>J59</f>
        <v>-0.8700461400741627</v>
      </c>
      <c r="J68" s="26"/>
      <c r="K68" s="26"/>
      <c r="L68" s="150">
        <f>L63</f>
        <v>1.9989715170333793</v>
      </c>
      <c r="M68" s="150"/>
      <c r="N68" s="53"/>
      <c r="O68" s="26"/>
      <c r="P68" s="26"/>
      <c r="Q68" s="152"/>
      <c r="R68" s="132"/>
    </row>
    <row r="69" spans="2:19" x14ac:dyDescent="0.25">
      <c r="B69" s="133"/>
      <c r="C69" s="26"/>
      <c r="D69" s="26"/>
      <c r="E69" s="26"/>
      <c r="F69" s="139"/>
      <c r="G69" s="139"/>
      <c r="H69" s="139"/>
      <c r="I69" s="26"/>
      <c r="J69" s="26"/>
      <c r="K69" s="26"/>
      <c r="L69" s="26"/>
      <c r="M69" s="26"/>
      <c r="N69" s="26"/>
      <c r="O69" s="26"/>
      <c r="P69" s="26"/>
      <c r="Q69" s="26"/>
      <c r="R69" s="132"/>
    </row>
    <row r="70" spans="2:19" ht="16.5" customHeight="1" x14ac:dyDescent="0.25">
      <c r="B70" s="278" t="s">
        <v>238</v>
      </c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80"/>
    </row>
    <row r="71" spans="2:19" x14ac:dyDescent="0.25">
      <c r="B71" s="281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3"/>
      <c r="S71" s="56"/>
    </row>
  </sheetData>
  <mergeCells count="235">
    <mergeCell ref="L49:N49"/>
    <mergeCell ref="O50:R50"/>
    <mergeCell ref="V50:X50"/>
    <mergeCell ref="O47:R47"/>
    <mergeCell ref="V47:X47"/>
    <mergeCell ref="B48:C48"/>
    <mergeCell ref="D48:F48"/>
    <mergeCell ref="I48:K48"/>
    <mergeCell ref="L48:N48"/>
    <mergeCell ref="O49:R49"/>
    <mergeCell ref="V49:X49"/>
    <mergeCell ref="B50:C50"/>
    <mergeCell ref="D50:F50"/>
    <mergeCell ref="I50:K50"/>
    <mergeCell ref="L50:N50"/>
    <mergeCell ref="O48:R48"/>
    <mergeCell ref="V48:X48"/>
    <mergeCell ref="B49:C49"/>
    <mergeCell ref="D49:F49"/>
    <mergeCell ref="I49:K49"/>
    <mergeCell ref="O46:R46"/>
    <mergeCell ref="V46:X46"/>
    <mergeCell ref="B47:C47"/>
    <mergeCell ref="D47:F47"/>
    <mergeCell ref="I47:K47"/>
    <mergeCell ref="L47:N47"/>
    <mergeCell ref="O45:R45"/>
    <mergeCell ref="V45:X45"/>
    <mergeCell ref="B46:C46"/>
    <mergeCell ref="D46:F46"/>
    <mergeCell ref="I46:K46"/>
    <mergeCell ref="L46:N46"/>
    <mergeCell ref="O44:R44"/>
    <mergeCell ref="V44:X44"/>
    <mergeCell ref="B45:C45"/>
    <mergeCell ref="D45:F45"/>
    <mergeCell ref="I45:K45"/>
    <mergeCell ref="L45:N45"/>
    <mergeCell ref="O43:R43"/>
    <mergeCell ref="V43:X43"/>
    <mergeCell ref="B44:C44"/>
    <mergeCell ref="D44:F44"/>
    <mergeCell ref="I44:K44"/>
    <mergeCell ref="L44:N44"/>
    <mergeCell ref="O42:R42"/>
    <mergeCell ref="V42:X42"/>
    <mergeCell ref="B43:C43"/>
    <mergeCell ref="D43:F43"/>
    <mergeCell ref="I43:K43"/>
    <mergeCell ref="L43:N43"/>
    <mergeCell ref="O41:R41"/>
    <mergeCell ref="V41:X41"/>
    <mergeCell ref="B42:C42"/>
    <mergeCell ref="D42:F42"/>
    <mergeCell ref="I42:K42"/>
    <mergeCell ref="L42:N42"/>
    <mergeCell ref="O40:R40"/>
    <mergeCell ref="V40:X40"/>
    <mergeCell ref="B41:C41"/>
    <mergeCell ref="D41:F41"/>
    <mergeCell ref="I41:K41"/>
    <mergeCell ref="L41:N41"/>
    <mergeCell ref="O39:R39"/>
    <mergeCell ref="V39:X39"/>
    <mergeCell ref="B40:C40"/>
    <mergeCell ref="D40:F40"/>
    <mergeCell ref="I40:K40"/>
    <mergeCell ref="L40:N40"/>
    <mergeCell ref="O38:R38"/>
    <mergeCell ref="V38:X38"/>
    <mergeCell ref="B39:C39"/>
    <mergeCell ref="D39:F39"/>
    <mergeCell ref="I39:K39"/>
    <mergeCell ref="L39:N39"/>
    <mergeCell ref="O37:R37"/>
    <mergeCell ref="V37:X37"/>
    <mergeCell ref="B38:C38"/>
    <mergeCell ref="D38:F38"/>
    <mergeCell ref="I38:K38"/>
    <mergeCell ref="L38:N38"/>
    <mergeCell ref="O36:R36"/>
    <mergeCell ref="V36:X36"/>
    <mergeCell ref="B37:C37"/>
    <mergeCell ref="D37:F37"/>
    <mergeCell ref="I37:K37"/>
    <mergeCell ref="L37:N37"/>
    <mergeCell ref="O35:R35"/>
    <mergeCell ref="V35:X35"/>
    <mergeCell ref="B36:C36"/>
    <mergeCell ref="D36:F36"/>
    <mergeCell ref="I36:K36"/>
    <mergeCell ref="L36:N36"/>
    <mergeCell ref="B35:C35"/>
    <mergeCell ref="D35:F35"/>
    <mergeCell ref="I35:K35"/>
    <mergeCell ref="L35:N35"/>
    <mergeCell ref="L34:N34"/>
    <mergeCell ref="O34:R34"/>
    <mergeCell ref="V34:X34"/>
    <mergeCell ref="AA34:AC34"/>
    <mergeCell ref="O33:R33"/>
    <mergeCell ref="V33:X33"/>
    <mergeCell ref="AA33:AC33"/>
    <mergeCell ref="B34:C34"/>
    <mergeCell ref="D34:F34"/>
    <mergeCell ref="I34:K34"/>
    <mergeCell ref="B33:C33"/>
    <mergeCell ref="D33:F33"/>
    <mergeCell ref="I33:K33"/>
    <mergeCell ref="L33:N33"/>
    <mergeCell ref="L32:N32"/>
    <mergeCell ref="O32:R32"/>
    <mergeCell ref="V32:X32"/>
    <mergeCell ref="AA32:AC32"/>
    <mergeCell ref="O31:R31"/>
    <mergeCell ref="V31:X31"/>
    <mergeCell ref="AA31:AC31"/>
    <mergeCell ref="B32:C32"/>
    <mergeCell ref="D32:F32"/>
    <mergeCell ref="I32:K32"/>
    <mergeCell ref="B31:C31"/>
    <mergeCell ref="D31:F31"/>
    <mergeCell ref="I31:K31"/>
    <mergeCell ref="L31:N31"/>
    <mergeCell ref="L30:N30"/>
    <mergeCell ref="O30:R30"/>
    <mergeCell ref="V30:X30"/>
    <mergeCell ref="AA30:AC30"/>
    <mergeCell ref="O29:R29"/>
    <mergeCell ref="V29:X29"/>
    <mergeCell ref="AA29:AC29"/>
    <mergeCell ref="B30:C30"/>
    <mergeCell ref="D30:F30"/>
    <mergeCell ref="I30:K30"/>
    <mergeCell ref="B29:C29"/>
    <mergeCell ref="D29:F29"/>
    <mergeCell ref="I29:K29"/>
    <mergeCell ref="L29:N29"/>
    <mergeCell ref="L28:N28"/>
    <mergeCell ref="O28:R28"/>
    <mergeCell ref="V28:X28"/>
    <mergeCell ref="AA28:AC28"/>
    <mergeCell ref="O27:R27"/>
    <mergeCell ref="V27:X27"/>
    <mergeCell ref="AA27:AC27"/>
    <mergeCell ref="B28:C28"/>
    <mergeCell ref="D28:F28"/>
    <mergeCell ref="I28:K28"/>
    <mergeCell ref="B27:C27"/>
    <mergeCell ref="D27:F27"/>
    <mergeCell ref="I27:K27"/>
    <mergeCell ref="L27:N27"/>
    <mergeCell ref="L26:N26"/>
    <mergeCell ref="O26:R26"/>
    <mergeCell ref="V26:X26"/>
    <mergeCell ref="AA26:AC26"/>
    <mergeCell ref="O25:R25"/>
    <mergeCell ref="V25:X25"/>
    <mergeCell ref="AA25:AC25"/>
    <mergeCell ref="B26:C26"/>
    <mergeCell ref="D26:F26"/>
    <mergeCell ref="I26:K26"/>
    <mergeCell ref="B25:C25"/>
    <mergeCell ref="D25:F25"/>
    <mergeCell ref="I25:K25"/>
    <mergeCell ref="L25:N25"/>
    <mergeCell ref="L24:N24"/>
    <mergeCell ref="O24:R24"/>
    <mergeCell ref="V24:X24"/>
    <mergeCell ref="AA24:AC24"/>
    <mergeCell ref="O23:R23"/>
    <mergeCell ref="V23:X23"/>
    <mergeCell ref="AA23:AC23"/>
    <mergeCell ref="B24:C24"/>
    <mergeCell ref="D24:F24"/>
    <mergeCell ref="I24:K24"/>
    <mergeCell ref="B23:C23"/>
    <mergeCell ref="D23:F23"/>
    <mergeCell ref="I23:K23"/>
    <mergeCell ref="L23:N23"/>
    <mergeCell ref="L22:N22"/>
    <mergeCell ref="O22:R22"/>
    <mergeCell ref="V22:X22"/>
    <mergeCell ref="AA22:AC22"/>
    <mergeCell ref="O21:R21"/>
    <mergeCell ref="V21:X21"/>
    <mergeCell ref="AA21:AC21"/>
    <mergeCell ref="B22:C22"/>
    <mergeCell ref="D22:F22"/>
    <mergeCell ref="I22:K22"/>
    <mergeCell ref="B21:C21"/>
    <mergeCell ref="D21:F21"/>
    <mergeCell ref="I21:K21"/>
    <mergeCell ref="L21:N21"/>
    <mergeCell ref="AU20:AV20"/>
    <mergeCell ref="AX20:AY20"/>
    <mergeCell ref="AM19:AO19"/>
    <mergeCell ref="AG19:AI19"/>
    <mergeCell ref="B2:S2"/>
    <mergeCell ref="B3:S3"/>
    <mergeCell ref="B4:S4"/>
    <mergeCell ref="B19:C20"/>
    <mergeCell ref="D19:F20"/>
    <mergeCell ref="G19:G20"/>
    <mergeCell ref="H19:H20"/>
    <mergeCell ref="I19:K20"/>
    <mergeCell ref="L19:N20"/>
    <mergeCell ref="O19:R20"/>
    <mergeCell ref="AF17:AR17"/>
    <mergeCell ref="H7:N7"/>
    <mergeCell ref="H8:O8"/>
    <mergeCell ref="V20:X20"/>
    <mergeCell ref="V51:X51"/>
    <mergeCell ref="V52:X52"/>
    <mergeCell ref="B63:K63"/>
    <mergeCell ref="B70:R71"/>
    <mergeCell ref="F60:G60"/>
    <mergeCell ref="E68:F68"/>
    <mergeCell ref="F59:G59"/>
    <mergeCell ref="B51:C51"/>
    <mergeCell ref="D51:F51"/>
    <mergeCell ref="I51:K51"/>
    <mergeCell ref="L51:N51"/>
    <mergeCell ref="O51:R51"/>
    <mergeCell ref="B52:C52"/>
    <mergeCell ref="D52:F52"/>
    <mergeCell ref="I52:K52"/>
    <mergeCell ref="L52:N52"/>
    <mergeCell ref="O52:R52"/>
    <mergeCell ref="I53:K53"/>
    <mergeCell ref="I54:K54"/>
    <mergeCell ref="L53:N53"/>
    <mergeCell ref="O53:R53"/>
    <mergeCell ref="B54:F54"/>
    <mergeCell ref="B53:F53"/>
  </mergeCells>
  <pageMargins left="0.7" right="0.7" top="0.75" bottom="0.75" header="0.3" footer="0.3"/>
  <pageSetup paperSize="9" scale="71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5361" r:id="rId4">
          <objectPr defaultSize="0" autoPict="0" r:id="rId5">
            <anchor moveWithCells="1">
              <from>
                <xdr:col>1</xdr:col>
                <xdr:colOff>76200</xdr:colOff>
                <xdr:row>11</xdr:row>
                <xdr:rowOff>123825</xdr:rowOff>
              </from>
              <to>
                <xdr:col>5</xdr:col>
                <xdr:colOff>180975</xdr:colOff>
                <xdr:row>14</xdr:row>
                <xdr:rowOff>180975</xdr:rowOff>
              </to>
            </anchor>
          </objectPr>
        </oleObject>
      </mc:Choice>
      <mc:Fallback>
        <oleObject progId="Equation.3" shapeId="15361" r:id="rId4"/>
      </mc:Fallback>
    </mc:AlternateContent>
    <mc:AlternateContent xmlns:mc="http://schemas.openxmlformats.org/markup-compatibility/2006">
      <mc:Choice Requires="x14">
        <oleObject progId="Equation.3" shapeId="15384" r:id="rId6">
          <objectPr defaultSize="0" autoPict="0" r:id="rId7">
            <anchor moveWithCells="1">
              <from>
                <xdr:col>20</xdr:col>
                <xdr:colOff>114300</xdr:colOff>
                <xdr:row>52</xdr:row>
                <xdr:rowOff>161925</xdr:rowOff>
              </from>
              <to>
                <xdr:col>24</xdr:col>
                <xdr:colOff>190500</xdr:colOff>
                <xdr:row>55</xdr:row>
                <xdr:rowOff>180975</xdr:rowOff>
              </to>
            </anchor>
          </objectPr>
        </oleObject>
      </mc:Choice>
      <mc:Fallback>
        <oleObject progId="Equation.3" shapeId="1538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47"/>
  <sheetViews>
    <sheetView topLeftCell="A46" zoomScale="80" zoomScaleNormal="80" workbookViewId="0">
      <selection activeCell="L63" sqref="L63:M63"/>
    </sheetView>
  </sheetViews>
  <sheetFormatPr defaultRowHeight="15" x14ac:dyDescent="0.25"/>
  <cols>
    <col min="2" max="2" width="4.5703125" customWidth="1"/>
    <col min="3" max="3" width="3" customWidth="1"/>
    <col min="4" max="4" width="3.5703125" customWidth="1"/>
    <col min="5" max="5" width="4" customWidth="1"/>
    <col min="6" max="6" width="3.5703125" customWidth="1"/>
    <col min="7" max="7" width="12.7109375" customWidth="1"/>
    <col min="8" max="8" width="14.5703125" customWidth="1"/>
    <col min="9" max="9" width="12.7109375" customWidth="1"/>
    <col min="10" max="10" width="7.5703125" customWidth="1"/>
    <col min="11" max="11" width="5.5703125" customWidth="1"/>
    <col min="12" max="13" width="3.85546875" customWidth="1"/>
    <col min="14" max="14" width="9" customWidth="1"/>
    <col min="15" max="15" width="3.7109375" customWidth="1"/>
    <col min="16" max="16" width="6" customWidth="1"/>
    <col min="17" max="18" width="3.7109375" customWidth="1"/>
    <col min="19" max="19" width="6.7109375" customWidth="1"/>
    <col min="20" max="21" width="3.7109375" customWidth="1"/>
    <col min="22" max="24" width="4.28515625" customWidth="1"/>
    <col min="27" max="29" width="5.85546875" customWidth="1"/>
    <col min="35" max="35" width="6.140625" customWidth="1"/>
    <col min="36" max="37" width="3" customWidth="1"/>
    <col min="41" max="41" width="7.42578125" customWidth="1"/>
    <col min="42" max="43" width="3.28515625" customWidth="1"/>
    <col min="44" max="44" width="4.7109375" customWidth="1"/>
  </cols>
  <sheetData>
    <row r="1" spans="1:44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x14ac:dyDescent="0.25">
      <c r="A2" s="6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x14ac:dyDescent="0.25">
      <c r="A3" s="6"/>
      <c r="B3" s="313" t="s">
        <v>321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x14ac:dyDescent="0.25">
      <c r="A4" s="6"/>
      <c r="B4" s="313" t="s">
        <v>322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x14ac:dyDescent="0.25">
      <c r="A5" s="6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x14ac:dyDescent="0.25">
      <c r="A6" s="6"/>
      <c r="B6" s="42" t="s">
        <v>67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25">
      <c r="A7" s="6"/>
      <c r="B7" s="43" t="s">
        <v>64</v>
      </c>
      <c r="C7" s="28" t="s">
        <v>68</v>
      </c>
      <c r="D7" s="44" t="s">
        <v>111</v>
      </c>
      <c r="E7" s="74" t="s">
        <v>69</v>
      </c>
      <c r="F7" s="44" t="s">
        <v>112</v>
      </c>
      <c r="G7" s="74"/>
      <c r="H7" s="324" t="s">
        <v>333</v>
      </c>
      <c r="I7" s="324"/>
      <c r="J7" s="324"/>
      <c r="K7" s="324"/>
      <c r="L7" s="324"/>
      <c r="M7" s="324"/>
      <c r="N7" s="324"/>
      <c r="O7" s="94"/>
      <c r="P7" s="74"/>
      <c r="Q7" s="74"/>
      <c r="R7" s="7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x14ac:dyDescent="0.25">
      <c r="A8" s="6"/>
      <c r="B8" s="6" t="s">
        <v>70</v>
      </c>
      <c r="C8" s="45" t="s">
        <v>68</v>
      </c>
      <c r="D8" s="44" t="s">
        <v>111</v>
      </c>
      <c r="E8" s="46" t="s">
        <v>71</v>
      </c>
      <c r="F8" s="44" t="s">
        <v>112</v>
      </c>
      <c r="G8" s="6"/>
      <c r="H8" s="325" t="s">
        <v>334</v>
      </c>
      <c r="I8" s="325"/>
      <c r="J8" s="325"/>
      <c r="K8" s="325"/>
      <c r="L8" s="325"/>
      <c r="M8" s="325"/>
      <c r="N8" s="325"/>
      <c r="O8" s="32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x14ac:dyDescent="0.25">
      <c r="A9" s="6"/>
      <c r="B9" s="6"/>
      <c r="C9" s="6"/>
      <c r="D9" s="44"/>
      <c r="E9" s="74"/>
      <c r="F9" s="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x14ac:dyDescent="0.25">
      <c r="A10" s="6"/>
      <c r="B10" s="47" t="s">
        <v>72</v>
      </c>
      <c r="C10" s="6"/>
      <c r="D10" s="44"/>
      <c r="E10" s="74"/>
      <c r="F10" s="4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x14ac:dyDescent="0.25">
      <c r="A11" s="6"/>
      <c r="B11" s="7" t="s">
        <v>113</v>
      </c>
      <c r="C11" s="6"/>
      <c r="D11" s="44"/>
      <c r="E11" s="74"/>
      <c r="F11" s="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x14ac:dyDescent="0.25">
      <c r="A12" s="6"/>
      <c r="B12" s="7"/>
      <c r="C12" s="6"/>
      <c r="D12" s="44"/>
      <c r="E12" s="74"/>
      <c r="F12" s="44"/>
      <c r="G12" s="6"/>
      <c r="H12" s="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x14ac:dyDescent="0.25">
      <c r="A13" s="6"/>
      <c r="B13" s="7"/>
      <c r="C13" s="6"/>
      <c r="D13" s="44"/>
      <c r="E13" s="74"/>
      <c r="F13" s="44"/>
      <c r="G13" s="6"/>
      <c r="H13" s="6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x14ac:dyDescent="0.25">
      <c r="A14" s="6"/>
      <c r="B14" s="7"/>
      <c r="C14" s="6"/>
      <c r="D14" s="44"/>
      <c r="E14" s="74"/>
      <c r="F14" s="44"/>
      <c r="G14" s="6"/>
      <c r="H14" s="6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x14ac:dyDescent="0.25">
      <c r="A15" s="6"/>
      <c r="B15" s="7"/>
      <c r="C15" s="6"/>
      <c r="D15" s="44"/>
      <c r="E15" s="74"/>
      <c r="F15" s="44"/>
      <c r="G15" s="6"/>
      <c r="H15" s="6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x14ac:dyDescent="0.25">
      <c r="A16" s="6"/>
      <c r="B16" s="7"/>
      <c r="C16" s="6"/>
      <c r="D16" s="44"/>
      <c r="E16" s="74"/>
      <c r="F16" s="44"/>
      <c r="G16" s="6"/>
      <c r="H16" s="6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6.5" x14ac:dyDescent="0.3">
      <c r="A17" s="6"/>
      <c r="B17" s="144" t="s">
        <v>336</v>
      </c>
      <c r="C17" s="145"/>
      <c r="D17" s="146"/>
      <c r="E17" s="147"/>
      <c r="F17" s="146"/>
      <c r="G17" s="145"/>
      <c r="H17" s="14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323" t="s">
        <v>423</v>
      </c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</row>
    <row r="18" spans="1:44" ht="15.75" thickBot="1" x14ac:dyDescent="0.3">
      <c r="A18" s="6"/>
      <c r="B18" s="7"/>
      <c r="C18" s="6"/>
      <c r="D18" s="44"/>
      <c r="E18" s="74"/>
      <c r="F18" s="4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6.5" thickBot="1" x14ac:dyDescent="0.3">
      <c r="A19" s="6"/>
      <c r="B19" s="315" t="s">
        <v>114</v>
      </c>
      <c r="C19" s="315"/>
      <c r="D19" s="315" t="s">
        <v>115</v>
      </c>
      <c r="E19" s="315"/>
      <c r="F19" s="315"/>
      <c r="G19" s="315" t="s">
        <v>339</v>
      </c>
      <c r="H19" s="316" t="s">
        <v>340</v>
      </c>
      <c r="I19" s="315" t="s">
        <v>10</v>
      </c>
      <c r="J19" s="317"/>
      <c r="K19" s="318"/>
      <c r="L19" s="316" t="s">
        <v>116</v>
      </c>
      <c r="M19" s="317"/>
      <c r="N19" s="318"/>
      <c r="O19" s="316" t="s">
        <v>131</v>
      </c>
      <c r="P19" s="317"/>
      <c r="Q19" s="317"/>
      <c r="R19" s="31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34" t="s">
        <v>222</v>
      </c>
      <c r="AH19" s="335"/>
      <c r="AI19" s="336"/>
      <c r="AJ19" s="63"/>
      <c r="AK19" s="63"/>
      <c r="AL19" s="48"/>
      <c r="AM19" s="307" t="s">
        <v>223</v>
      </c>
      <c r="AN19" s="308"/>
      <c r="AO19" s="309"/>
      <c r="AP19" s="63"/>
      <c r="AQ19" s="63"/>
      <c r="AR19" s="48"/>
    </row>
    <row r="20" spans="1:44" ht="16.5" thickBot="1" x14ac:dyDescent="0.3">
      <c r="A20" s="6"/>
      <c r="B20" s="315"/>
      <c r="C20" s="315"/>
      <c r="D20" s="315"/>
      <c r="E20" s="315"/>
      <c r="F20" s="315"/>
      <c r="G20" s="322"/>
      <c r="H20" s="319"/>
      <c r="I20" s="315"/>
      <c r="J20" s="320"/>
      <c r="K20" s="321"/>
      <c r="L20" s="319"/>
      <c r="M20" s="320"/>
      <c r="N20" s="321"/>
      <c r="O20" s="319"/>
      <c r="P20" s="320"/>
      <c r="Q20" s="320"/>
      <c r="R20" s="321"/>
      <c r="S20" s="48"/>
      <c r="T20" s="48"/>
      <c r="U20" s="48"/>
      <c r="V20" s="326" t="s">
        <v>116</v>
      </c>
      <c r="W20" s="327"/>
      <c r="X20" s="328"/>
      <c r="Y20" s="48"/>
      <c r="Z20" s="48"/>
      <c r="AA20" s="48"/>
      <c r="AB20" s="48"/>
      <c r="AC20" s="48"/>
      <c r="AD20" s="48"/>
      <c r="AE20" s="48"/>
      <c r="AF20" s="48"/>
      <c r="AG20" s="167" t="s">
        <v>117</v>
      </c>
      <c r="AH20" s="168" t="s">
        <v>0</v>
      </c>
      <c r="AI20" s="177" t="s">
        <v>76</v>
      </c>
      <c r="AJ20" s="73"/>
      <c r="AK20" s="73"/>
      <c r="AL20" s="49"/>
      <c r="AM20" s="167" t="s">
        <v>117</v>
      </c>
      <c r="AN20" s="168" t="s">
        <v>0</v>
      </c>
      <c r="AO20" s="177" t="s">
        <v>76</v>
      </c>
      <c r="AP20" s="73"/>
      <c r="AQ20" s="73"/>
      <c r="AR20" s="6"/>
    </row>
    <row r="21" spans="1:44" ht="15.75" x14ac:dyDescent="0.25">
      <c r="A21" s="6"/>
      <c r="B21" s="287">
        <v>1</v>
      </c>
      <c r="C21" s="287"/>
      <c r="D21" s="288" t="s">
        <v>192</v>
      </c>
      <c r="E21" s="289"/>
      <c r="F21" s="289"/>
      <c r="G21" s="180">
        <v>77</v>
      </c>
      <c r="H21" s="180">
        <v>77</v>
      </c>
      <c r="I21" s="294">
        <f t="shared" ref="I21:I50" si="0">H21-G21</f>
        <v>0</v>
      </c>
      <c r="J21" s="292"/>
      <c r="K21" s="293"/>
      <c r="L21" s="294">
        <f t="shared" ref="L21:L52" si="1">I21-$I$54</f>
        <v>-6.25</v>
      </c>
      <c r="M21" s="292"/>
      <c r="N21" s="293"/>
      <c r="O21" s="295">
        <f t="shared" ref="O21:O50" si="2">V21^2</f>
        <v>39.0625</v>
      </c>
      <c r="P21" s="296"/>
      <c r="Q21" s="296"/>
      <c r="R21" s="297"/>
      <c r="S21" s="6"/>
      <c r="T21" s="6"/>
      <c r="U21" s="6"/>
      <c r="V21" s="330">
        <f t="shared" ref="V21:V50" si="3">L21</f>
        <v>-6.25</v>
      </c>
      <c r="W21" s="331"/>
      <c r="X21" s="331"/>
      <c r="Y21" s="6"/>
      <c r="Z21" s="6"/>
      <c r="AA21" s="329"/>
      <c r="AB21" s="329"/>
      <c r="AC21" s="329"/>
      <c r="AD21" s="26"/>
      <c r="AE21" s="26"/>
      <c r="AF21" s="6"/>
      <c r="AG21" s="175">
        <v>1</v>
      </c>
      <c r="AH21" s="176" t="s">
        <v>162</v>
      </c>
      <c r="AI21" s="180">
        <v>77</v>
      </c>
      <c r="AJ21" s="73"/>
      <c r="AK21" s="73"/>
      <c r="AL21" s="49"/>
      <c r="AM21" s="175">
        <v>1</v>
      </c>
      <c r="AN21" s="176" t="s">
        <v>132</v>
      </c>
      <c r="AO21" s="180">
        <v>77</v>
      </c>
      <c r="AP21" s="73"/>
      <c r="AQ21" s="73"/>
      <c r="AR21" s="6"/>
    </row>
    <row r="22" spans="1:44" ht="15.75" x14ac:dyDescent="0.25">
      <c r="A22" s="6"/>
      <c r="B22" s="287">
        <v>2</v>
      </c>
      <c r="C22" s="287"/>
      <c r="D22" s="288" t="s">
        <v>193</v>
      </c>
      <c r="E22" s="289"/>
      <c r="F22" s="289"/>
      <c r="G22" s="180">
        <v>83</v>
      </c>
      <c r="H22" s="180">
        <v>90</v>
      </c>
      <c r="I22" s="294">
        <f t="shared" si="0"/>
        <v>7</v>
      </c>
      <c r="J22" s="292"/>
      <c r="K22" s="293"/>
      <c r="L22" s="294">
        <f t="shared" si="1"/>
        <v>0.75</v>
      </c>
      <c r="M22" s="292"/>
      <c r="N22" s="293"/>
      <c r="O22" s="295">
        <f t="shared" si="2"/>
        <v>0.5625</v>
      </c>
      <c r="P22" s="296"/>
      <c r="Q22" s="296"/>
      <c r="R22" s="297"/>
      <c r="S22" s="6"/>
      <c r="T22" s="6"/>
      <c r="U22" s="6"/>
      <c r="V22" s="273">
        <f t="shared" si="3"/>
        <v>0.75</v>
      </c>
      <c r="W22" s="274"/>
      <c r="X22" s="275"/>
      <c r="Y22" s="6"/>
      <c r="Z22" s="6"/>
      <c r="AA22" s="329"/>
      <c r="AB22" s="329"/>
      <c r="AC22" s="329"/>
      <c r="AD22" s="26"/>
      <c r="AE22" s="26"/>
      <c r="AF22" s="6"/>
      <c r="AG22" s="89">
        <v>2</v>
      </c>
      <c r="AH22" s="86" t="s">
        <v>163</v>
      </c>
      <c r="AI22" s="180">
        <v>83</v>
      </c>
      <c r="AJ22" s="73"/>
      <c r="AK22" s="73"/>
      <c r="AL22" s="49"/>
      <c r="AM22" s="89">
        <v>2</v>
      </c>
      <c r="AN22" s="86" t="s">
        <v>133</v>
      </c>
      <c r="AO22" s="180">
        <v>90</v>
      </c>
      <c r="AP22" s="73"/>
      <c r="AQ22" s="73"/>
      <c r="AR22" s="6"/>
    </row>
    <row r="23" spans="1:44" ht="15.75" x14ac:dyDescent="0.25">
      <c r="A23" s="6"/>
      <c r="B23" s="287">
        <v>3</v>
      </c>
      <c r="C23" s="287"/>
      <c r="D23" s="288" t="s">
        <v>194</v>
      </c>
      <c r="E23" s="289"/>
      <c r="F23" s="289"/>
      <c r="G23" s="180">
        <v>90</v>
      </c>
      <c r="H23" s="180">
        <v>97</v>
      </c>
      <c r="I23" s="294">
        <f t="shared" si="0"/>
        <v>7</v>
      </c>
      <c r="J23" s="292"/>
      <c r="K23" s="293"/>
      <c r="L23" s="294">
        <f t="shared" si="1"/>
        <v>0.75</v>
      </c>
      <c r="M23" s="292"/>
      <c r="N23" s="293"/>
      <c r="O23" s="295">
        <f t="shared" si="2"/>
        <v>0.5625</v>
      </c>
      <c r="P23" s="296"/>
      <c r="Q23" s="296"/>
      <c r="R23" s="297"/>
      <c r="S23" s="6"/>
      <c r="T23" s="6"/>
      <c r="U23" s="6"/>
      <c r="V23" s="273">
        <f t="shared" si="3"/>
        <v>0.75</v>
      </c>
      <c r="W23" s="274"/>
      <c r="X23" s="275"/>
      <c r="Y23" s="6"/>
      <c r="Z23" s="6"/>
      <c r="AA23" s="329"/>
      <c r="AB23" s="329"/>
      <c r="AC23" s="329"/>
      <c r="AD23" s="26"/>
      <c r="AE23" s="26"/>
      <c r="AF23" s="6"/>
      <c r="AG23" s="89">
        <v>3</v>
      </c>
      <c r="AH23" s="86" t="s">
        <v>164</v>
      </c>
      <c r="AI23" s="180">
        <v>90</v>
      </c>
      <c r="AJ23" s="73"/>
      <c r="AK23" s="73"/>
      <c r="AL23" s="49"/>
      <c r="AM23" s="89">
        <v>3</v>
      </c>
      <c r="AN23" s="86" t="s">
        <v>134</v>
      </c>
      <c r="AO23" s="180">
        <v>97</v>
      </c>
      <c r="AP23" s="73"/>
      <c r="AQ23" s="73"/>
      <c r="AR23" s="6"/>
    </row>
    <row r="24" spans="1:44" ht="15.75" x14ac:dyDescent="0.25">
      <c r="A24" s="6"/>
      <c r="B24" s="287">
        <v>4</v>
      </c>
      <c r="C24" s="287"/>
      <c r="D24" s="288" t="s">
        <v>195</v>
      </c>
      <c r="E24" s="289"/>
      <c r="F24" s="289"/>
      <c r="G24" s="180">
        <v>87</v>
      </c>
      <c r="H24" s="180">
        <v>83</v>
      </c>
      <c r="I24" s="294">
        <f t="shared" si="0"/>
        <v>-4</v>
      </c>
      <c r="J24" s="292"/>
      <c r="K24" s="293"/>
      <c r="L24" s="294">
        <f t="shared" si="1"/>
        <v>-10.25</v>
      </c>
      <c r="M24" s="292"/>
      <c r="N24" s="293"/>
      <c r="O24" s="295">
        <f t="shared" si="2"/>
        <v>105.0625</v>
      </c>
      <c r="P24" s="296"/>
      <c r="Q24" s="296"/>
      <c r="R24" s="297"/>
      <c r="S24" s="6"/>
      <c r="T24" s="6"/>
      <c r="U24" s="6"/>
      <c r="V24" s="273">
        <f t="shared" si="3"/>
        <v>-10.25</v>
      </c>
      <c r="W24" s="274"/>
      <c r="X24" s="275"/>
      <c r="Y24" s="6"/>
      <c r="Z24" s="6"/>
      <c r="AA24" s="329"/>
      <c r="AB24" s="329"/>
      <c r="AC24" s="329"/>
      <c r="AD24" s="26"/>
      <c r="AE24" s="26"/>
      <c r="AF24" s="6"/>
      <c r="AG24" s="89">
        <v>4</v>
      </c>
      <c r="AH24" s="86" t="s">
        <v>165</v>
      </c>
      <c r="AI24" s="180">
        <v>87</v>
      </c>
      <c r="AJ24" s="73"/>
      <c r="AK24" s="73"/>
      <c r="AL24" s="49"/>
      <c r="AM24" s="89">
        <v>4</v>
      </c>
      <c r="AN24" s="86" t="s">
        <v>135</v>
      </c>
      <c r="AO24" s="180">
        <v>83</v>
      </c>
      <c r="AP24" s="73"/>
      <c r="AQ24" s="73"/>
      <c r="AR24" s="6"/>
    </row>
    <row r="25" spans="1:44" ht="15.75" x14ac:dyDescent="0.25">
      <c r="A25" s="6"/>
      <c r="B25" s="287">
        <v>5</v>
      </c>
      <c r="C25" s="287"/>
      <c r="D25" s="288" t="s">
        <v>196</v>
      </c>
      <c r="E25" s="289"/>
      <c r="F25" s="289"/>
      <c r="G25" s="180">
        <v>77</v>
      </c>
      <c r="H25" s="180">
        <v>100</v>
      </c>
      <c r="I25" s="294">
        <f t="shared" si="0"/>
        <v>23</v>
      </c>
      <c r="J25" s="292"/>
      <c r="K25" s="293"/>
      <c r="L25" s="294">
        <f t="shared" si="1"/>
        <v>16.75</v>
      </c>
      <c r="M25" s="292"/>
      <c r="N25" s="293"/>
      <c r="O25" s="295">
        <f t="shared" si="2"/>
        <v>280.5625</v>
      </c>
      <c r="P25" s="296"/>
      <c r="Q25" s="296"/>
      <c r="R25" s="297"/>
      <c r="S25" s="6"/>
      <c r="T25" s="6"/>
      <c r="U25" s="6"/>
      <c r="V25" s="273">
        <f t="shared" si="3"/>
        <v>16.75</v>
      </c>
      <c r="W25" s="274"/>
      <c r="X25" s="275"/>
      <c r="Y25" s="6"/>
      <c r="Z25" s="6"/>
      <c r="AA25" s="329"/>
      <c r="AB25" s="329"/>
      <c r="AC25" s="329"/>
      <c r="AD25" s="26"/>
      <c r="AE25" s="26"/>
      <c r="AF25" s="6"/>
      <c r="AG25" s="89">
        <v>5</v>
      </c>
      <c r="AH25" s="86" t="s">
        <v>166</v>
      </c>
      <c r="AI25" s="180">
        <v>77</v>
      </c>
      <c r="AJ25" s="73"/>
      <c r="AK25" s="73"/>
      <c r="AL25" s="49"/>
      <c r="AM25" s="89">
        <v>5</v>
      </c>
      <c r="AN25" s="86" t="s">
        <v>136</v>
      </c>
      <c r="AO25" s="180">
        <v>100</v>
      </c>
      <c r="AP25" s="73"/>
      <c r="AQ25" s="73"/>
      <c r="AR25" s="6"/>
    </row>
    <row r="26" spans="1:44" ht="15.75" x14ac:dyDescent="0.25">
      <c r="A26" s="6"/>
      <c r="B26" s="287">
        <v>6</v>
      </c>
      <c r="C26" s="287"/>
      <c r="D26" s="288" t="s">
        <v>197</v>
      </c>
      <c r="E26" s="289"/>
      <c r="F26" s="289"/>
      <c r="G26" s="180">
        <v>83</v>
      </c>
      <c r="H26" s="180">
        <v>70</v>
      </c>
      <c r="I26" s="294">
        <f t="shared" si="0"/>
        <v>-13</v>
      </c>
      <c r="J26" s="292"/>
      <c r="K26" s="293"/>
      <c r="L26" s="294">
        <f t="shared" si="1"/>
        <v>-19.25</v>
      </c>
      <c r="M26" s="292"/>
      <c r="N26" s="293"/>
      <c r="O26" s="295">
        <f t="shared" si="2"/>
        <v>370.5625</v>
      </c>
      <c r="P26" s="296"/>
      <c r="Q26" s="296"/>
      <c r="R26" s="297"/>
      <c r="S26" s="6"/>
      <c r="T26" s="6"/>
      <c r="U26" s="6"/>
      <c r="V26" s="273">
        <f t="shared" si="3"/>
        <v>-19.25</v>
      </c>
      <c r="W26" s="274"/>
      <c r="X26" s="275"/>
      <c r="Y26" s="6"/>
      <c r="Z26" s="6"/>
      <c r="AA26" s="329"/>
      <c r="AB26" s="329"/>
      <c r="AC26" s="329"/>
      <c r="AD26" s="26"/>
      <c r="AE26" s="26"/>
      <c r="AF26" s="6"/>
      <c r="AG26" s="89">
        <v>6</v>
      </c>
      <c r="AH26" s="86" t="s">
        <v>167</v>
      </c>
      <c r="AI26" s="180">
        <v>83</v>
      </c>
      <c r="AJ26" s="73"/>
      <c r="AK26" s="73"/>
      <c r="AL26" s="49"/>
      <c r="AM26" s="89">
        <v>6</v>
      </c>
      <c r="AN26" s="86" t="s">
        <v>137</v>
      </c>
      <c r="AO26" s="180">
        <v>70</v>
      </c>
      <c r="AP26" s="73"/>
      <c r="AQ26" s="73"/>
      <c r="AR26" s="6"/>
    </row>
    <row r="27" spans="1:44" ht="15.75" x14ac:dyDescent="0.25">
      <c r="A27" s="6"/>
      <c r="B27" s="287">
        <v>7</v>
      </c>
      <c r="C27" s="287"/>
      <c r="D27" s="288" t="s">
        <v>198</v>
      </c>
      <c r="E27" s="289"/>
      <c r="F27" s="289"/>
      <c r="G27" s="180">
        <v>93</v>
      </c>
      <c r="H27" s="180">
        <v>100</v>
      </c>
      <c r="I27" s="294">
        <f t="shared" si="0"/>
        <v>7</v>
      </c>
      <c r="J27" s="292"/>
      <c r="K27" s="293"/>
      <c r="L27" s="294">
        <f t="shared" si="1"/>
        <v>0.75</v>
      </c>
      <c r="M27" s="292"/>
      <c r="N27" s="293"/>
      <c r="O27" s="295">
        <f t="shared" si="2"/>
        <v>0.5625</v>
      </c>
      <c r="P27" s="296"/>
      <c r="Q27" s="296"/>
      <c r="R27" s="297"/>
      <c r="S27" s="6"/>
      <c r="T27" s="6"/>
      <c r="U27" s="6"/>
      <c r="V27" s="273">
        <f t="shared" si="3"/>
        <v>0.75</v>
      </c>
      <c r="W27" s="274"/>
      <c r="X27" s="275"/>
      <c r="Y27" s="6"/>
      <c r="Z27" s="6"/>
      <c r="AA27" s="329"/>
      <c r="AB27" s="329"/>
      <c r="AC27" s="329"/>
      <c r="AD27" s="26"/>
      <c r="AE27" s="26"/>
      <c r="AF27" s="6"/>
      <c r="AG27" s="89">
        <v>7</v>
      </c>
      <c r="AH27" s="86" t="s">
        <v>168</v>
      </c>
      <c r="AI27" s="180">
        <v>93</v>
      </c>
      <c r="AJ27" s="73"/>
      <c r="AK27" s="73"/>
      <c r="AL27" s="49"/>
      <c r="AM27" s="89">
        <v>7</v>
      </c>
      <c r="AN27" s="86" t="s">
        <v>138</v>
      </c>
      <c r="AO27" s="180">
        <v>100</v>
      </c>
      <c r="AP27" s="73"/>
      <c r="AQ27" s="73"/>
      <c r="AR27" s="6"/>
    </row>
    <row r="28" spans="1:44" ht="15.75" x14ac:dyDescent="0.25">
      <c r="A28" s="6"/>
      <c r="B28" s="287">
        <v>8</v>
      </c>
      <c r="C28" s="287"/>
      <c r="D28" s="288" t="s">
        <v>199</v>
      </c>
      <c r="E28" s="289"/>
      <c r="F28" s="289"/>
      <c r="G28" s="180">
        <v>83</v>
      </c>
      <c r="H28" s="180">
        <v>83</v>
      </c>
      <c r="I28" s="294">
        <f t="shared" si="0"/>
        <v>0</v>
      </c>
      <c r="J28" s="292"/>
      <c r="K28" s="293"/>
      <c r="L28" s="294">
        <f t="shared" si="1"/>
        <v>-6.25</v>
      </c>
      <c r="M28" s="292"/>
      <c r="N28" s="293"/>
      <c r="O28" s="295">
        <f t="shared" si="2"/>
        <v>39.0625</v>
      </c>
      <c r="P28" s="296"/>
      <c r="Q28" s="296"/>
      <c r="R28" s="297"/>
      <c r="S28" s="6"/>
      <c r="T28" s="6"/>
      <c r="U28" s="6"/>
      <c r="V28" s="273">
        <f t="shared" si="3"/>
        <v>-6.25</v>
      </c>
      <c r="W28" s="274"/>
      <c r="X28" s="275"/>
      <c r="Y28" s="6"/>
      <c r="Z28" s="6"/>
      <c r="AA28" s="329"/>
      <c r="AB28" s="329"/>
      <c r="AC28" s="329"/>
      <c r="AD28" s="26"/>
      <c r="AE28" s="26"/>
      <c r="AF28" s="6"/>
      <c r="AG28" s="89">
        <v>8</v>
      </c>
      <c r="AH28" s="86" t="s">
        <v>169</v>
      </c>
      <c r="AI28" s="180">
        <v>83</v>
      </c>
      <c r="AJ28" s="73"/>
      <c r="AK28" s="73"/>
      <c r="AL28" s="49"/>
      <c r="AM28" s="89">
        <v>8</v>
      </c>
      <c r="AN28" s="86" t="s">
        <v>139</v>
      </c>
      <c r="AO28" s="180">
        <v>83</v>
      </c>
      <c r="AP28" s="73"/>
      <c r="AQ28" s="73"/>
      <c r="AR28" s="6"/>
    </row>
    <row r="29" spans="1:44" ht="15.75" x14ac:dyDescent="0.25">
      <c r="A29" s="6"/>
      <c r="B29" s="287">
        <v>9</v>
      </c>
      <c r="C29" s="287"/>
      <c r="D29" s="288" t="s">
        <v>200</v>
      </c>
      <c r="E29" s="289"/>
      <c r="F29" s="289"/>
      <c r="G29" s="180">
        <v>83</v>
      </c>
      <c r="H29" s="180">
        <v>73</v>
      </c>
      <c r="I29" s="294">
        <f t="shared" si="0"/>
        <v>-10</v>
      </c>
      <c r="J29" s="292"/>
      <c r="K29" s="293"/>
      <c r="L29" s="294">
        <f t="shared" si="1"/>
        <v>-16.25</v>
      </c>
      <c r="M29" s="292"/>
      <c r="N29" s="293"/>
      <c r="O29" s="295">
        <f t="shared" si="2"/>
        <v>264.0625</v>
      </c>
      <c r="P29" s="296"/>
      <c r="Q29" s="296"/>
      <c r="R29" s="297"/>
      <c r="S29" s="6"/>
      <c r="T29" s="6"/>
      <c r="U29" s="6"/>
      <c r="V29" s="273">
        <f t="shared" si="3"/>
        <v>-16.25</v>
      </c>
      <c r="W29" s="274"/>
      <c r="X29" s="275"/>
      <c r="Y29" s="6"/>
      <c r="Z29" s="6"/>
      <c r="AA29" s="329"/>
      <c r="AB29" s="329"/>
      <c r="AC29" s="329"/>
      <c r="AD29" s="26"/>
      <c r="AE29" s="26"/>
      <c r="AF29" s="6"/>
      <c r="AG29" s="89">
        <v>9</v>
      </c>
      <c r="AH29" s="86" t="s">
        <v>170</v>
      </c>
      <c r="AI29" s="180">
        <v>83</v>
      </c>
      <c r="AJ29" s="73"/>
      <c r="AK29" s="73"/>
      <c r="AL29" s="49"/>
      <c r="AM29" s="89">
        <v>9</v>
      </c>
      <c r="AN29" s="86" t="s">
        <v>140</v>
      </c>
      <c r="AO29" s="180">
        <v>73</v>
      </c>
      <c r="AP29" s="73"/>
      <c r="AQ29" s="73"/>
      <c r="AR29" s="6"/>
    </row>
    <row r="30" spans="1:44" ht="15.75" x14ac:dyDescent="0.25">
      <c r="A30" s="6"/>
      <c r="B30" s="287">
        <v>10</v>
      </c>
      <c r="C30" s="287"/>
      <c r="D30" s="288" t="s">
        <v>201</v>
      </c>
      <c r="E30" s="289"/>
      <c r="F30" s="289"/>
      <c r="G30" s="180">
        <v>77</v>
      </c>
      <c r="H30" s="180">
        <v>70</v>
      </c>
      <c r="I30" s="294">
        <f t="shared" si="0"/>
        <v>-7</v>
      </c>
      <c r="J30" s="292"/>
      <c r="K30" s="293"/>
      <c r="L30" s="294">
        <f t="shared" si="1"/>
        <v>-13.25</v>
      </c>
      <c r="M30" s="292"/>
      <c r="N30" s="293"/>
      <c r="O30" s="295">
        <f t="shared" si="2"/>
        <v>175.5625</v>
      </c>
      <c r="P30" s="296"/>
      <c r="Q30" s="296"/>
      <c r="R30" s="297"/>
      <c r="S30" s="6"/>
      <c r="T30" s="6"/>
      <c r="U30" s="6"/>
      <c r="V30" s="273">
        <f t="shared" si="3"/>
        <v>-13.25</v>
      </c>
      <c r="W30" s="274"/>
      <c r="X30" s="275"/>
      <c r="Y30" s="6"/>
      <c r="Z30" s="6"/>
      <c r="AA30" s="329"/>
      <c r="AB30" s="329"/>
      <c r="AC30" s="329"/>
      <c r="AD30" s="26"/>
      <c r="AE30" s="26"/>
      <c r="AF30" s="6"/>
      <c r="AG30" s="89">
        <v>10</v>
      </c>
      <c r="AH30" s="86" t="s">
        <v>171</v>
      </c>
      <c r="AI30" s="180">
        <v>77</v>
      </c>
      <c r="AJ30" s="73"/>
      <c r="AK30" s="73"/>
      <c r="AL30" s="49"/>
      <c r="AM30" s="89">
        <v>10</v>
      </c>
      <c r="AN30" s="86" t="s">
        <v>141</v>
      </c>
      <c r="AO30" s="180">
        <v>70</v>
      </c>
      <c r="AP30" s="73"/>
      <c r="AQ30" s="73"/>
      <c r="AR30" s="6"/>
    </row>
    <row r="31" spans="1:44" ht="15.75" x14ac:dyDescent="0.25">
      <c r="A31" s="6"/>
      <c r="B31" s="287">
        <v>11</v>
      </c>
      <c r="C31" s="287"/>
      <c r="D31" s="288" t="s">
        <v>202</v>
      </c>
      <c r="E31" s="289"/>
      <c r="F31" s="289"/>
      <c r="G31" s="180">
        <v>80</v>
      </c>
      <c r="H31" s="180">
        <v>70</v>
      </c>
      <c r="I31" s="294">
        <f t="shared" si="0"/>
        <v>-10</v>
      </c>
      <c r="J31" s="292"/>
      <c r="K31" s="293"/>
      <c r="L31" s="294">
        <f t="shared" si="1"/>
        <v>-16.25</v>
      </c>
      <c r="M31" s="292"/>
      <c r="N31" s="293"/>
      <c r="O31" s="295">
        <f t="shared" si="2"/>
        <v>264.0625</v>
      </c>
      <c r="P31" s="296"/>
      <c r="Q31" s="296"/>
      <c r="R31" s="297"/>
      <c r="S31" s="6"/>
      <c r="T31" s="6"/>
      <c r="U31" s="6"/>
      <c r="V31" s="273">
        <f t="shared" si="3"/>
        <v>-16.25</v>
      </c>
      <c r="W31" s="274"/>
      <c r="X31" s="275"/>
      <c r="Y31" s="6"/>
      <c r="Z31" s="6"/>
      <c r="AA31" s="329"/>
      <c r="AB31" s="329"/>
      <c r="AC31" s="329"/>
      <c r="AD31" s="26"/>
      <c r="AE31" s="26"/>
      <c r="AF31" s="6"/>
      <c r="AG31" s="89">
        <v>11</v>
      </c>
      <c r="AH31" s="86" t="s">
        <v>172</v>
      </c>
      <c r="AI31" s="180">
        <v>80</v>
      </c>
      <c r="AJ31" s="73"/>
      <c r="AK31" s="73"/>
      <c r="AL31" s="49"/>
      <c r="AM31" s="89">
        <v>11</v>
      </c>
      <c r="AN31" s="86" t="s">
        <v>142</v>
      </c>
      <c r="AO31" s="180">
        <v>70</v>
      </c>
      <c r="AP31" s="73"/>
      <c r="AQ31" s="73"/>
      <c r="AR31" s="6"/>
    </row>
    <row r="32" spans="1:44" ht="15.75" x14ac:dyDescent="0.25">
      <c r="A32" s="6"/>
      <c r="B32" s="287">
        <v>12</v>
      </c>
      <c r="C32" s="287"/>
      <c r="D32" s="288" t="s">
        <v>203</v>
      </c>
      <c r="E32" s="289"/>
      <c r="F32" s="289"/>
      <c r="G32" s="180">
        <v>77</v>
      </c>
      <c r="H32" s="180">
        <v>73</v>
      </c>
      <c r="I32" s="294">
        <f t="shared" si="0"/>
        <v>-4</v>
      </c>
      <c r="J32" s="292"/>
      <c r="K32" s="293"/>
      <c r="L32" s="294">
        <f t="shared" si="1"/>
        <v>-10.25</v>
      </c>
      <c r="M32" s="292"/>
      <c r="N32" s="293"/>
      <c r="O32" s="295">
        <f t="shared" si="2"/>
        <v>105.0625</v>
      </c>
      <c r="P32" s="296"/>
      <c r="Q32" s="296"/>
      <c r="R32" s="297"/>
      <c r="S32" s="6"/>
      <c r="T32" s="6"/>
      <c r="U32" s="6"/>
      <c r="V32" s="273">
        <f t="shared" si="3"/>
        <v>-10.25</v>
      </c>
      <c r="W32" s="274"/>
      <c r="X32" s="275"/>
      <c r="Y32" s="6"/>
      <c r="Z32" s="6"/>
      <c r="AA32" s="329"/>
      <c r="AB32" s="329"/>
      <c r="AC32" s="329"/>
      <c r="AD32" s="26"/>
      <c r="AE32" s="26"/>
      <c r="AF32" s="6"/>
      <c r="AG32" s="89">
        <v>12</v>
      </c>
      <c r="AH32" s="86" t="s">
        <v>173</v>
      </c>
      <c r="AI32" s="180">
        <v>77</v>
      </c>
      <c r="AJ32" s="73"/>
      <c r="AK32" s="73"/>
      <c r="AL32" s="49"/>
      <c r="AM32" s="89">
        <v>12</v>
      </c>
      <c r="AN32" s="86" t="s">
        <v>143</v>
      </c>
      <c r="AO32" s="180">
        <v>73</v>
      </c>
      <c r="AP32" s="73"/>
      <c r="AQ32" s="73"/>
      <c r="AR32" s="6"/>
    </row>
    <row r="33" spans="1:44" ht="15.75" x14ac:dyDescent="0.25">
      <c r="A33" s="6"/>
      <c r="B33" s="287">
        <v>13</v>
      </c>
      <c r="C33" s="287"/>
      <c r="D33" s="288" t="s">
        <v>204</v>
      </c>
      <c r="E33" s="289"/>
      <c r="F33" s="289"/>
      <c r="G33" s="180">
        <v>73</v>
      </c>
      <c r="H33" s="180">
        <v>87</v>
      </c>
      <c r="I33" s="294">
        <f t="shared" si="0"/>
        <v>14</v>
      </c>
      <c r="J33" s="292"/>
      <c r="K33" s="293"/>
      <c r="L33" s="294">
        <f t="shared" si="1"/>
        <v>7.75</v>
      </c>
      <c r="M33" s="292"/>
      <c r="N33" s="293"/>
      <c r="O33" s="295">
        <f t="shared" si="2"/>
        <v>60.0625</v>
      </c>
      <c r="P33" s="296"/>
      <c r="Q33" s="296"/>
      <c r="R33" s="297"/>
      <c r="S33" s="6"/>
      <c r="T33" s="6"/>
      <c r="U33" s="6"/>
      <c r="V33" s="273">
        <f t="shared" si="3"/>
        <v>7.75</v>
      </c>
      <c r="W33" s="274"/>
      <c r="X33" s="275"/>
      <c r="Y33" s="6"/>
      <c r="Z33" s="6"/>
      <c r="AA33" s="329"/>
      <c r="AB33" s="329"/>
      <c r="AC33" s="329"/>
      <c r="AD33" s="26"/>
      <c r="AE33" s="26"/>
      <c r="AF33" s="6"/>
      <c r="AG33" s="89">
        <v>13</v>
      </c>
      <c r="AH33" s="86" t="s">
        <v>174</v>
      </c>
      <c r="AI33" s="180">
        <v>73</v>
      </c>
      <c r="AJ33" s="73"/>
      <c r="AK33" s="73"/>
      <c r="AL33" s="49"/>
      <c r="AM33" s="89">
        <v>13</v>
      </c>
      <c r="AN33" s="86" t="s">
        <v>144</v>
      </c>
      <c r="AO33" s="180">
        <v>87</v>
      </c>
      <c r="AP33" s="73"/>
      <c r="AQ33" s="73"/>
      <c r="AR33" s="6"/>
    </row>
    <row r="34" spans="1:44" ht="15.75" x14ac:dyDescent="0.25">
      <c r="A34" s="6"/>
      <c r="B34" s="287">
        <v>14</v>
      </c>
      <c r="C34" s="287"/>
      <c r="D34" s="288" t="s">
        <v>205</v>
      </c>
      <c r="E34" s="289"/>
      <c r="F34" s="289"/>
      <c r="G34" s="180">
        <v>87</v>
      </c>
      <c r="H34" s="180">
        <v>83</v>
      </c>
      <c r="I34" s="294">
        <f t="shared" si="0"/>
        <v>-4</v>
      </c>
      <c r="J34" s="292"/>
      <c r="K34" s="293"/>
      <c r="L34" s="294">
        <f t="shared" si="1"/>
        <v>-10.25</v>
      </c>
      <c r="M34" s="292"/>
      <c r="N34" s="293"/>
      <c r="O34" s="295">
        <f t="shared" si="2"/>
        <v>105.0625</v>
      </c>
      <c r="P34" s="296"/>
      <c r="Q34" s="296"/>
      <c r="R34" s="297"/>
      <c r="S34" s="6"/>
      <c r="T34" s="6"/>
      <c r="U34" s="6"/>
      <c r="V34" s="273">
        <f t="shared" si="3"/>
        <v>-10.25</v>
      </c>
      <c r="W34" s="274"/>
      <c r="X34" s="275"/>
      <c r="Y34" s="6"/>
      <c r="Z34" s="6"/>
      <c r="AA34" s="329"/>
      <c r="AB34" s="329"/>
      <c r="AC34" s="329"/>
      <c r="AD34" s="26"/>
      <c r="AE34" s="26"/>
      <c r="AF34" s="6"/>
      <c r="AG34" s="89">
        <v>14</v>
      </c>
      <c r="AH34" s="86" t="s">
        <v>175</v>
      </c>
      <c r="AI34" s="180">
        <v>87</v>
      </c>
      <c r="AJ34" s="73"/>
      <c r="AK34" s="73"/>
      <c r="AL34" s="49"/>
      <c r="AM34" s="89">
        <v>14</v>
      </c>
      <c r="AN34" s="86" t="s">
        <v>145</v>
      </c>
      <c r="AO34" s="180">
        <v>83</v>
      </c>
      <c r="AP34" s="73"/>
      <c r="AQ34" s="73"/>
      <c r="AR34" s="6"/>
    </row>
    <row r="35" spans="1:44" ht="15.75" x14ac:dyDescent="0.25">
      <c r="A35" s="6"/>
      <c r="B35" s="287">
        <v>15</v>
      </c>
      <c r="C35" s="287"/>
      <c r="D35" s="288" t="s">
        <v>206</v>
      </c>
      <c r="E35" s="289"/>
      <c r="F35" s="289"/>
      <c r="G35" s="180">
        <v>60</v>
      </c>
      <c r="H35" s="180">
        <v>93</v>
      </c>
      <c r="I35" s="294">
        <f t="shared" si="0"/>
        <v>33</v>
      </c>
      <c r="J35" s="292"/>
      <c r="K35" s="293"/>
      <c r="L35" s="294">
        <f t="shared" si="1"/>
        <v>26.75</v>
      </c>
      <c r="M35" s="292"/>
      <c r="N35" s="293"/>
      <c r="O35" s="295">
        <f t="shared" si="2"/>
        <v>715.5625</v>
      </c>
      <c r="P35" s="296"/>
      <c r="Q35" s="296"/>
      <c r="R35" s="297"/>
      <c r="S35" s="6"/>
      <c r="T35" s="6"/>
      <c r="U35" s="6"/>
      <c r="V35" s="273">
        <f t="shared" si="3"/>
        <v>26.75</v>
      </c>
      <c r="W35" s="274"/>
      <c r="X35" s="275"/>
      <c r="Y35" s="6"/>
      <c r="Z35" s="6"/>
      <c r="AA35" s="6"/>
      <c r="AB35" s="6"/>
      <c r="AC35" s="6"/>
      <c r="AD35" s="6"/>
      <c r="AE35" s="6"/>
      <c r="AF35" s="6"/>
      <c r="AG35" s="89">
        <v>15</v>
      </c>
      <c r="AH35" s="86" t="s">
        <v>176</v>
      </c>
      <c r="AI35" s="180">
        <v>60</v>
      </c>
      <c r="AJ35" s="73"/>
      <c r="AK35" s="73"/>
      <c r="AL35" s="49"/>
      <c r="AM35" s="89">
        <v>15</v>
      </c>
      <c r="AN35" s="86" t="s">
        <v>146</v>
      </c>
      <c r="AO35" s="180">
        <v>93</v>
      </c>
      <c r="AP35" s="73"/>
      <c r="AQ35" s="73"/>
      <c r="AR35" s="6"/>
    </row>
    <row r="36" spans="1:44" ht="15.75" x14ac:dyDescent="0.25">
      <c r="A36" s="6"/>
      <c r="B36" s="287">
        <v>16</v>
      </c>
      <c r="C36" s="287"/>
      <c r="D36" s="288" t="s">
        <v>207</v>
      </c>
      <c r="E36" s="289"/>
      <c r="F36" s="289"/>
      <c r="G36" s="180">
        <v>77</v>
      </c>
      <c r="H36" s="180">
        <v>77</v>
      </c>
      <c r="I36" s="294">
        <f t="shared" si="0"/>
        <v>0</v>
      </c>
      <c r="J36" s="292"/>
      <c r="K36" s="293"/>
      <c r="L36" s="294">
        <f t="shared" si="1"/>
        <v>-6.25</v>
      </c>
      <c r="M36" s="292"/>
      <c r="N36" s="293"/>
      <c r="O36" s="295">
        <f t="shared" si="2"/>
        <v>39.0625</v>
      </c>
      <c r="P36" s="296"/>
      <c r="Q36" s="296"/>
      <c r="R36" s="297"/>
      <c r="S36" s="6"/>
      <c r="T36" s="6"/>
      <c r="U36" s="6"/>
      <c r="V36" s="273">
        <f t="shared" si="3"/>
        <v>-6.25</v>
      </c>
      <c r="W36" s="274"/>
      <c r="X36" s="275"/>
      <c r="Y36" s="6"/>
      <c r="Z36" s="6"/>
      <c r="AA36" s="6"/>
      <c r="AB36" s="6"/>
      <c r="AC36" s="6"/>
      <c r="AD36" s="6"/>
      <c r="AE36" s="6"/>
      <c r="AF36" s="6"/>
      <c r="AG36" s="89">
        <v>16</v>
      </c>
      <c r="AH36" s="86" t="s">
        <v>177</v>
      </c>
      <c r="AI36" s="180">
        <v>77</v>
      </c>
      <c r="AJ36" s="73"/>
      <c r="AK36" s="73"/>
      <c r="AL36" s="49"/>
      <c r="AM36" s="89">
        <v>16</v>
      </c>
      <c r="AN36" s="86" t="s">
        <v>147</v>
      </c>
      <c r="AO36" s="180">
        <v>77</v>
      </c>
      <c r="AP36" s="73"/>
      <c r="AQ36" s="73"/>
      <c r="AR36" s="6"/>
    </row>
    <row r="37" spans="1:44" ht="15.75" x14ac:dyDescent="0.25">
      <c r="A37" s="6"/>
      <c r="B37" s="287">
        <v>17</v>
      </c>
      <c r="C37" s="287"/>
      <c r="D37" s="288" t="s">
        <v>208</v>
      </c>
      <c r="E37" s="289"/>
      <c r="F37" s="289"/>
      <c r="G37" s="180">
        <v>83</v>
      </c>
      <c r="H37" s="180">
        <v>80</v>
      </c>
      <c r="I37" s="294">
        <f t="shared" si="0"/>
        <v>-3</v>
      </c>
      <c r="J37" s="292"/>
      <c r="K37" s="293"/>
      <c r="L37" s="294">
        <f t="shared" si="1"/>
        <v>-9.25</v>
      </c>
      <c r="M37" s="292"/>
      <c r="N37" s="293"/>
      <c r="O37" s="295">
        <f t="shared" si="2"/>
        <v>85.5625</v>
      </c>
      <c r="P37" s="296"/>
      <c r="Q37" s="296"/>
      <c r="R37" s="297"/>
      <c r="S37" s="6"/>
      <c r="T37" s="6"/>
      <c r="U37" s="6"/>
      <c r="V37" s="273">
        <f t="shared" si="3"/>
        <v>-9.25</v>
      </c>
      <c r="W37" s="274"/>
      <c r="X37" s="275"/>
      <c r="Y37" s="6"/>
      <c r="Z37" s="6"/>
      <c r="AA37" s="6"/>
      <c r="AB37" s="6"/>
      <c r="AC37" s="6"/>
      <c r="AD37" s="6"/>
      <c r="AE37" s="6"/>
      <c r="AF37" s="6"/>
      <c r="AG37" s="89">
        <v>17</v>
      </c>
      <c r="AH37" s="86" t="s">
        <v>178</v>
      </c>
      <c r="AI37" s="180">
        <v>83</v>
      </c>
      <c r="AJ37" s="73"/>
      <c r="AK37" s="73"/>
      <c r="AL37" s="49"/>
      <c r="AM37" s="89">
        <v>17</v>
      </c>
      <c r="AN37" s="86" t="s">
        <v>148</v>
      </c>
      <c r="AO37" s="180">
        <v>80</v>
      </c>
      <c r="AP37" s="73"/>
      <c r="AQ37" s="73"/>
      <c r="AR37" s="6"/>
    </row>
    <row r="38" spans="1:44" ht="15.75" x14ac:dyDescent="0.25">
      <c r="A38" s="6"/>
      <c r="B38" s="287">
        <v>18</v>
      </c>
      <c r="C38" s="287"/>
      <c r="D38" s="288" t="s">
        <v>209</v>
      </c>
      <c r="E38" s="289"/>
      <c r="F38" s="289"/>
      <c r="G38" s="180">
        <v>90</v>
      </c>
      <c r="H38" s="180">
        <v>97</v>
      </c>
      <c r="I38" s="294">
        <f t="shared" si="0"/>
        <v>7</v>
      </c>
      <c r="J38" s="292"/>
      <c r="K38" s="293"/>
      <c r="L38" s="294">
        <f t="shared" si="1"/>
        <v>0.75</v>
      </c>
      <c r="M38" s="292"/>
      <c r="N38" s="293"/>
      <c r="O38" s="295">
        <f t="shared" si="2"/>
        <v>0.5625</v>
      </c>
      <c r="P38" s="296"/>
      <c r="Q38" s="296"/>
      <c r="R38" s="297"/>
      <c r="S38" s="6"/>
      <c r="T38" s="6"/>
      <c r="U38" s="6"/>
      <c r="V38" s="273">
        <f t="shared" si="3"/>
        <v>0.75</v>
      </c>
      <c r="W38" s="274"/>
      <c r="X38" s="275"/>
      <c r="Y38" s="6"/>
      <c r="Z38" s="6"/>
      <c r="AA38" s="6"/>
      <c r="AB38" s="6"/>
      <c r="AC38" s="6"/>
      <c r="AD38" s="6"/>
      <c r="AE38" s="6"/>
      <c r="AF38" s="6"/>
      <c r="AG38" s="89">
        <v>18</v>
      </c>
      <c r="AH38" s="86" t="s">
        <v>179</v>
      </c>
      <c r="AI38" s="180">
        <v>90</v>
      </c>
      <c r="AJ38" s="73"/>
      <c r="AK38" s="73"/>
      <c r="AL38" s="49"/>
      <c r="AM38" s="89">
        <v>18</v>
      </c>
      <c r="AN38" s="86" t="s">
        <v>149</v>
      </c>
      <c r="AO38" s="180">
        <v>97</v>
      </c>
      <c r="AP38" s="73"/>
      <c r="AQ38" s="73"/>
      <c r="AR38" s="6"/>
    </row>
    <row r="39" spans="1:44" ht="15.75" x14ac:dyDescent="0.25">
      <c r="A39" s="6"/>
      <c r="B39" s="287">
        <v>19</v>
      </c>
      <c r="C39" s="287"/>
      <c r="D39" s="288" t="s">
        <v>210</v>
      </c>
      <c r="E39" s="289"/>
      <c r="F39" s="289"/>
      <c r="G39" s="180">
        <v>90</v>
      </c>
      <c r="H39" s="180">
        <v>93</v>
      </c>
      <c r="I39" s="294">
        <f t="shared" si="0"/>
        <v>3</v>
      </c>
      <c r="J39" s="292"/>
      <c r="K39" s="293"/>
      <c r="L39" s="294">
        <f t="shared" si="1"/>
        <v>-3.25</v>
      </c>
      <c r="M39" s="292"/>
      <c r="N39" s="293"/>
      <c r="O39" s="295">
        <f t="shared" si="2"/>
        <v>10.5625</v>
      </c>
      <c r="P39" s="296"/>
      <c r="Q39" s="296"/>
      <c r="R39" s="297"/>
      <c r="S39" s="6"/>
      <c r="T39" s="6"/>
      <c r="U39" s="6"/>
      <c r="V39" s="273">
        <f t="shared" si="3"/>
        <v>-3.25</v>
      </c>
      <c r="W39" s="274"/>
      <c r="X39" s="275"/>
      <c r="Y39" s="6"/>
      <c r="Z39" s="6"/>
      <c r="AA39" s="6"/>
      <c r="AB39" s="6"/>
      <c r="AC39" s="6"/>
      <c r="AD39" s="6"/>
      <c r="AE39" s="6"/>
      <c r="AF39" s="6"/>
      <c r="AG39" s="89">
        <v>19</v>
      </c>
      <c r="AH39" s="86" t="s">
        <v>180</v>
      </c>
      <c r="AI39" s="180">
        <v>90</v>
      </c>
      <c r="AJ39" s="73"/>
      <c r="AK39" s="73"/>
      <c r="AL39" s="49"/>
      <c r="AM39" s="89">
        <v>19</v>
      </c>
      <c r="AN39" s="86" t="s">
        <v>150</v>
      </c>
      <c r="AO39" s="180">
        <v>93</v>
      </c>
      <c r="AP39" s="73"/>
      <c r="AQ39" s="73"/>
      <c r="AR39" s="6"/>
    </row>
    <row r="40" spans="1:44" ht="15.75" x14ac:dyDescent="0.25">
      <c r="A40" s="6"/>
      <c r="B40" s="287">
        <v>20</v>
      </c>
      <c r="C40" s="287"/>
      <c r="D40" s="288" t="s">
        <v>211</v>
      </c>
      <c r="E40" s="289"/>
      <c r="F40" s="289"/>
      <c r="G40" s="180">
        <v>67</v>
      </c>
      <c r="H40" s="180">
        <v>93</v>
      </c>
      <c r="I40" s="294">
        <f t="shared" si="0"/>
        <v>26</v>
      </c>
      <c r="J40" s="292"/>
      <c r="K40" s="293"/>
      <c r="L40" s="294">
        <f t="shared" si="1"/>
        <v>19.75</v>
      </c>
      <c r="M40" s="292"/>
      <c r="N40" s="293"/>
      <c r="O40" s="295">
        <f t="shared" si="2"/>
        <v>390.0625</v>
      </c>
      <c r="P40" s="296"/>
      <c r="Q40" s="296"/>
      <c r="R40" s="297"/>
      <c r="S40" s="6"/>
      <c r="T40" s="6"/>
      <c r="U40" s="6"/>
      <c r="V40" s="273">
        <f t="shared" si="3"/>
        <v>19.75</v>
      </c>
      <c r="W40" s="274"/>
      <c r="X40" s="275"/>
      <c r="Y40" s="6"/>
      <c r="Z40" s="6"/>
      <c r="AA40" s="6"/>
      <c r="AB40" s="6"/>
      <c r="AC40" s="6"/>
      <c r="AD40" s="6"/>
      <c r="AE40" s="6"/>
      <c r="AF40" s="6"/>
      <c r="AG40" s="89">
        <v>20</v>
      </c>
      <c r="AH40" s="86" t="s">
        <v>181</v>
      </c>
      <c r="AI40" s="180">
        <v>67</v>
      </c>
      <c r="AJ40" s="73"/>
      <c r="AK40" s="73"/>
      <c r="AL40" s="49"/>
      <c r="AM40" s="89">
        <v>20</v>
      </c>
      <c r="AN40" s="86" t="s">
        <v>151</v>
      </c>
      <c r="AO40" s="180">
        <v>93</v>
      </c>
      <c r="AP40" s="73"/>
      <c r="AQ40" s="73"/>
      <c r="AR40" s="6"/>
    </row>
    <row r="41" spans="1:44" ht="15.75" x14ac:dyDescent="0.25">
      <c r="A41" s="6"/>
      <c r="B41" s="287">
        <v>21</v>
      </c>
      <c r="C41" s="287"/>
      <c r="D41" s="288" t="s">
        <v>212</v>
      </c>
      <c r="E41" s="289"/>
      <c r="F41" s="289"/>
      <c r="G41" s="180">
        <v>60</v>
      </c>
      <c r="H41" s="180">
        <v>77</v>
      </c>
      <c r="I41" s="294">
        <f t="shared" si="0"/>
        <v>17</v>
      </c>
      <c r="J41" s="292"/>
      <c r="K41" s="293"/>
      <c r="L41" s="294">
        <f t="shared" si="1"/>
        <v>10.75</v>
      </c>
      <c r="M41" s="292"/>
      <c r="N41" s="293"/>
      <c r="O41" s="295">
        <f t="shared" si="2"/>
        <v>115.5625</v>
      </c>
      <c r="P41" s="296"/>
      <c r="Q41" s="296"/>
      <c r="R41" s="297"/>
      <c r="S41" s="6"/>
      <c r="T41" s="6"/>
      <c r="U41" s="6"/>
      <c r="V41" s="273">
        <f t="shared" si="3"/>
        <v>10.75</v>
      </c>
      <c r="W41" s="274"/>
      <c r="X41" s="275"/>
      <c r="Y41" s="6"/>
      <c r="Z41" s="6"/>
      <c r="AA41" s="6"/>
      <c r="AB41" s="6"/>
      <c r="AC41" s="6"/>
      <c r="AD41" s="6"/>
      <c r="AE41" s="6"/>
      <c r="AF41" s="6"/>
      <c r="AG41" s="89">
        <v>21</v>
      </c>
      <c r="AH41" s="86" t="s">
        <v>182</v>
      </c>
      <c r="AI41" s="180">
        <v>60</v>
      </c>
      <c r="AJ41" s="73"/>
      <c r="AK41" s="73"/>
      <c r="AL41" s="49"/>
      <c r="AM41" s="89">
        <v>21</v>
      </c>
      <c r="AN41" s="86" t="s">
        <v>152</v>
      </c>
      <c r="AO41" s="180">
        <v>77</v>
      </c>
      <c r="AP41" s="73"/>
      <c r="AQ41" s="73"/>
      <c r="AR41" s="6"/>
    </row>
    <row r="42" spans="1:44" ht="15.75" x14ac:dyDescent="0.25">
      <c r="A42" s="6"/>
      <c r="B42" s="287">
        <v>22</v>
      </c>
      <c r="C42" s="287"/>
      <c r="D42" s="288" t="s">
        <v>213</v>
      </c>
      <c r="E42" s="289"/>
      <c r="F42" s="289"/>
      <c r="G42" s="180">
        <v>83</v>
      </c>
      <c r="H42" s="180">
        <v>80</v>
      </c>
      <c r="I42" s="294">
        <f t="shared" si="0"/>
        <v>-3</v>
      </c>
      <c r="J42" s="292"/>
      <c r="K42" s="293"/>
      <c r="L42" s="294">
        <f t="shared" si="1"/>
        <v>-9.25</v>
      </c>
      <c r="M42" s="292"/>
      <c r="N42" s="293"/>
      <c r="O42" s="295">
        <f t="shared" si="2"/>
        <v>85.5625</v>
      </c>
      <c r="P42" s="296"/>
      <c r="Q42" s="296"/>
      <c r="R42" s="297"/>
      <c r="S42" s="6"/>
      <c r="T42" s="6"/>
      <c r="U42" s="6"/>
      <c r="V42" s="273">
        <f t="shared" si="3"/>
        <v>-9.25</v>
      </c>
      <c r="W42" s="274"/>
      <c r="X42" s="275"/>
      <c r="Y42" s="6"/>
      <c r="Z42" s="6"/>
      <c r="AA42" s="6"/>
      <c r="AB42" s="6"/>
      <c r="AC42" s="6"/>
      <c r="AD42" s="6"/>
      <c r="AE42" s="6"/>
      <c r="AF42" s="6"/>
      <c r="AG42" s="89">
        <v>22</v>
      </c>
      <c r="AH42" s="86" t="s">
        <v>183</v>
      </c>
      <c r="AI42" s="180">
        <v>83</v>
      </c>
      <c r="AJ42" s="73"/>
      <c r="AK42" s="73"/>
      <c r="AL42" s="49"/>
      <c r="AM42" s="89">
        <v>22</v>
      </c>
      <c r="AN42" s="86" t="s">
        <v>153</v>
      </c>
      <c r="AO42" s="180">
        <v>80</v>
      </c>
      <c r="AP42" s="73"/>
      <c r="AQ42" s="73"/>
      <c r="AR42" s="6"/>
    </row>
    <row r="43" spans="1:44" ht="15.75" x14ac:dyDescent="0.25">
      <c r="A43" s="6"/>
      <c r="B43" s="287">
        <v>23</v>
      </c>
      <c r="C43" s="287"/>
      <c r="D43" s="288" t="s">
        <v>214</v>
      </c>
      <c r="E43" s="289"/>
      <c r="F43" s="289"/>
      <c r="G43" s="180">
        <v>83</v>
      </c>
      <c r="H43" s="180">
        <v>87</v>
      </c>
      <c r="I43" s="294">
        <f t="shared" si="0"/>
        <v>4</v>
      </c>
      <c r="J43" s="292"/>
      <c r="K43" s="293"/>
      <c r="L43" s="294">
        <f t="shared" si="1"/>
        <v>-2.25</v>
      </c>
      <c r="M43" s="292"/>
      <c r="N43" s="293"/>
      <c r="O43" s="295">
        <f t="shared" si="2"/>
        <v>5.0625</v>
      </c>
      <c r="P43" s="296"/>
      <c r="Q43" s="296"/>
      <c r="R43" s="297"/>
      <c r="S43" s="6"/>
      <c r="T43" s="6"/>
      <c r="U43" s="6"/>
      <c r="V43" s="273">
        <f t="shared" si="3"/>
        <v>-2.25</v>
      </c>
      <c r="W43" s="274"/>
      <c r="X43" s="275"/>
      <c r="Y43" s="6"/>
      <c r="Z43" s="6"/>
      <c r="AA43" s="6"/>
      <c r="AB43" s="6"/>
      <c r="AC43" s="6"/>
      <c r="AD43" s="6"/>
      <c r="AE43" s="6"/>
      <c r="AF43" s="6"/>
      <c r="AG43" s="89">
        <v>23</v>
      </c>
      <c r="AH43" s="86" t="s">
        <v>184</v>
      </c>
      <c r="AI43" s="180">
        <v>83</v>
      </c>
      <c r="AJ43" s="73"/>
      <c r="AK43" s="73"/>
      <c r="AL43" s="49"/>
      <c r="AM43" s="89">
        <v>23</v>
      </c>
      <c r="AN43" s="86" t="s">
        <v>154</v>
      </c>
      <c r="AO43" s="180">
        <v>87</v>
      </c>
      <c r="AP43" s="73"/>
      <c r="AQ43" s="73"/>
      <c r="AR43" s="6"/>
    </row>
    <row r="44" spans="1:44" ht="15.75" x14ac:dyDescent="0.25">
      <c r="A44" s="6"/>
      <c r="B44" s="287">
        <v>24</v>
      </c>
      <c r="C44" s="287"/>
      <c r="D44" s="288" t="s">
        <v>215</v>
      </c>
      <c r="E44" s="289"/>
      <c r="F44" s="289"/>
      <c r="G44" s="180">
        <v>80</v>
      </c>
      <c r="H44" s="180">
        <v>87</v>
      </c>
      <c r="I44" s="294">
        <f t="shared" si="0"/>
        <v>7</v>
      </c>
      <c r="J44" s="292"/>
      <c r="K44" s="293"/>
      <c r="L44" s="294">
        <f t="shared" si="1"/>
        <v>0.75</v>
      </c>
      <c r="M44" s="292"/>
      <c r="N44" s="293"/>
      <c r="O44" s="295">
        <f t="shared" si="2"/>
        <v>0.5625</v>
      </c>
      <c r="P44" s="296"/>
      <c r="Q44" s="296"/>
      <c r="R44" s="297"/>
      <c r="S44" s="6"/>
      <c r="T44" s="6"/>
      <c r="U44" s="6"/>
      <c r="V44" s="273">
        <f t="shared" si="3"/>
        <v>0.75</v>
      </c>
      <c r="W44" s="274"/>
      <c r="X44" s="275"/>
      <c r="Y44" s="6"/>
      <c r="Z44" s="6"/>
      <c r="AA44" s="6"/>
      <c r="AB44" s="6"/>
      <c r="AC44" s="6"/>
      <c r="AD44" s="6"/>
      <c r="AE44" s="6"/>
      <c r="AF44" s="6"/>
      <c r="AG44" s="89">
        <v>24</v>
      </c>
      <c r="AH44" s="86" t="s">
        <v>185</v>
      </c>
      <c r="AI44" s="180">
        <v>80</v>
      </c>
      <c r="AJ44" s="73"/>
      <c r="AK44" s="73"/>
      <c r="AL44" s="49"/>
      <c r="AM44" s="89">
        <v>24</v>
      </c>
      <c r="AN44" s="86" t="s">
        <v>155</v>
      </c>
      <c r="AO44" s="180">
        <v>87</v>
      </c>
      <c r="AP44" s="73"/>
      <c r="AQ44" s="73"/>
      <c r="AR44" s="6"/>
    </row>
    <row r="45" spans="1:44" ht="15.75" x14ac:dyDescent="0.25">
      <c r="A45" s="6"/>
      <c r="B45" s="287">
        <v>25</v>
      </c>
      <c r="C45" s="287"/>
      <c r="D45" s="288" t="s">
        <v>216</v>
      </c>
      <c r="E45" s="289"/>
      <c r="F45" s="289"/>
      <c r="G45" s="180">
        <v>73</v>
      </c>
      <c r="H45" s="180">
        <v>93</v>
      </c>
      <c r="I45" s="294">
        <f t="shared" si="0"/>
        <v>20</v>
      </c>
      <c r="J45" s="292"/>
      <c r="K45" s="293"/>
      <c r="L45" s="294">
        <f t="shared" si="1"/>
        <v>13.75</v>
      </c>
      <c r="M45" s="292"/>
      <c r="N45" s="293"/>
      <c r="O45" s="295">
        <f t="shared" si="2"/>
        <v>189.0625</v>
      </c>
      <c r="P45" s="296"/>
      <c r="Q45" s="296"/>
      <c r="R45" s="297"/>
      <c r="S45" s="6"/>
      <c r="T45" s="6"/>
      <c r="U45" s="6"/>
      <c r="V45" s="273">
        <f t="shared" si="3"/>
        <v>13.75</v>
      </c>
      <c r="W45" s="274"/>
      <c r="X45" s="275"/>
      <c r="Y45" s="6"/>
      <c r="Z45" s="6"/>
      <c r="AA45" s="6"/>
      <c r="AB45" s="6"/>
      <c r="AC45" s="6"/>
      <c r="AD45" s="6"/>
      <c r="AE45" s="6"/>
      <c r="AF45" s="6"/>
      <c r="AG45" s="89">
        <v>25</v>
      </c>
      <c r="AH45" s="86" t="s">
        <v>186</v>
      </c>
      <c r="AI45" s="180">
        <v>73</v>
      </c>
      <c r="AJ45" s="73"/>
      <c r="AK45" s="73"/>
      <c r="AL45" s="49"/>
      <c r="AM45" s="89">
        <v>25</v>
      </c>
      <c r="AN45" s="86" t="s">
        <v>156</v>
      </c>
      <c r="AO45" s="180">
        <v>93</v>
      </c>
      <c r="AP45" s="73"/>
      <c r="AQ45" s="73"/>
      <c r="AR45" s="6"/>
    </row>
    <row r="46" spans="1:44" ht="15.75" x14ac:dyDescent="0.25">
      <c r="A46" s="6"/>
      <c r="B46" s="287">
        <v>26</v>
      </c>
      <c r="C46" s="287"/>
      <c r="D46" s="288" t="s">
        <v>217</v>
      </c>
      <c r="E46" s="289"/>
      <c r="F46" s="289"/>
      <c r="G46" s="180">
        <v>80</v>
      </c>
      <c r="H46" s="180">
        <v>100</v>
      </c>
      <c r="I46" s="294">
        <f t="shared" si="0"/>
        <v>20</v>
      </c>
      <c r="J46" s="292"/>
      <c r="K46" s="293"/>
      <c r="L46" s="294">
        <f t="shared" si="1"/>
        <v>13.75</v>
      </c>
      <c r="M46" s="292"/>
      <c r="N46" s="293"/>
      <c r="O46" s="295">
        <f t="shared" si="2"/>
        <v>189.0625</v>
      </c>
      <c r="P46" s="296"/>
      <c r="Q46" s="296"/>
      <c r="R46" s="297"/>
      <c r="S46" s="6"/>
      <c r="T46" s="6"/>
      <c r="U46" s="6"/>
      <c r="V46" s="273">
        <f t="shared" si="3"/>
        <v>13.75</v>
      </c>
      <c r="W46" s="274"/>
      <c r="X46" s="275"/>
      <c r="Y46" s="6"/>
      <c r="Z46" s="6"/>
      <c r="AA46" s="6"/>
      <c r="AB46" s="6"/>
      <c r="AC46" s="6"/>
      <c r="AD46" s="6"/>
      <c r="AE46" s="6"/>
      <c r="AF46" s="6"/>
      <c r="AG46" s="89">
        <v>26</v>
      </c>
      <c r="AH46" s="86" t="s">
        <v>187</v>
      </c>
      <c r="AI46" s="180">
        <v>80</v>
      </c>
      <c r="AJ46" s="73"/>
      <c r="AK46" s="73"/>
      <c r="AL46" s="49"/>
      <c r="AM46" s="89">
        <v>26</v>
      </c>
      <c r="AN46" s="86" t="s">
        <v>157</v>
      </c>
      <c r="AO46" s="180">
        <v>100</v>
      </c>
      <c r="AP46" s="73"/>
      <c r="AQ46" s="73"/>
      <c r="AR46" s="6"/>
    </row>
    <row r="47" spans="1:44" ht="15.75" x14ac:dyDescent="0.25">
      <c r="A47" s="6"/>
      <c r="B47" s="287">
        <v>27</v>
      </c>
      <c r="C47" s="287"/>
      <c r="D47" s="288" t="s">
        <v>218</v>
      </c>
      <c r="E47" s="289"/>
      <c r="F47" s="289"/>
      <c r="G47" s="180">
        <v>87</v>
      </c>
      <c r="H47" s="180">
        <v>97</v>
      </c>
      <c r="I47" s="294">
        <f t="shared" si="0"/>
        <v>10</v>
      </c>
      <c r="J47" s="292"/>
      <c r="K47" s="293"/>
      <c r="L47" s="294">
        <f t="shared" si="1"/>
        <v>3.75</v>
      </c>
      <c r="M47" s="292"/>
      <c r="N47" s="293"/>
      <c r="O47" s="295">
        <f t="shared" si="2"/>
        <v>14.0625</v>
      </c>
      <c r="P47" s="296"/>
      <c r="Q47" s="296"/>
      <c r="R47" s="297"/>
      <c r="S47" s="6"/>
      <c r="T47" s="6"/>
      <c r="U47" s="6"/>
      <c r="V47" s="273">
        <f t="shared" si="3"/>
        <v>3.75</v>
      </c>
      <c r="W47" s="274"/>
      <c r="X47" s="275"/>
      <c r="Y47" s="6"/>
      <c r="Z47" s="6"/>
      <c r="AA47" s="6"/>
      <c r="AB47" s="6"/>
      <c r="AC47" s="6"/>
      <c r="AD47" s="6"/>
      <c r="AE47" s="6"/>
      <c r="AF47" s="6"/>
      <c r="AG47" s="89">
        <v>27</v>
      </c>
      <c r="AH47" s="86" t="s">
        <v>188</v>
      </c>
      <c r="AI47" s="180">
        <v>87</v>
      </c>
      <c r="AJ47" s="73"/>
      <c r="AK47" s="73"/>
      <c r="AL47" s="49"/>
      <c r="AM47" s="89">
        <v>27</v>
      </c>
      <c r="AN47" s="86" t="s">
        <v>158</v>
      </c>
      <c r="AO47" s="180">
        <v>97</v>
      </c>
      <c r="AP47" s="73"/>
      <c r="AQ47" s="73"/>
      <c r="AR47" s="6"/>
    </row>
    <row r="48" spans="1:44" ht="15.75" x14ac:dyDescent="0.25">
      <c r="A48" s="6"/>
      <c r="B48" s="287">
        <v>28</v>
      </c>
      <c r="C48" s="287"/>
      <c r="D48" s="288" t="s">
        <v>219</v>
      </c>
      <c r="E48" s="289"/>
      <c r="F48" s="289"/>
      <c r="G48" s="180">
        <v>90</v>
      </c>
      <c r="H48" s="180">
        <v>87</v>
      </c>
      <c r="I48" s="294">
        <f t="shared" si="0"/>
        <v>-3</v>
      </c>
      <c r="J48" s="292"/>
      <c r="K48" s="293"/>
      <c r="L48" s="294">
        <f t="shared" si="1"/>
        <v>-9.25</v>
      </c>
      <c r="M48" s="292"/>
      <c r="N48" s="293"/>
      <c r="O48" s="295">
        <f t="shared" si="2"/>
        <v>85.5625</v>
      </c>
      <c r="P48" s="296"/>
      <c r="Q48" s="296"/>
      <c r="R48" s="297"/>
      <c r="S48" s="6"/>
      <c r="T48" s="6"/>
      <c r="U48" s="6"/>
      <c r="V48" s="273">
        <f t="shared" si="3"/>
        <v>-9.25</v>
      </c>
      <c r="W48" s="274"/>
      <c r="X48" s="275"/>
      <c r="Y48" s="6"/>
      <c r="Z48" s="6"/>
      <c r="AA48" s="6"/>
      <c r="AB48" s="6"/>
      <c r="AC48" s="6"/>
      <c r="AD48" s="6"/>
      <c r="AE48" s="6"/>
      <c r="AF48" s="6"/>
      <c r="AG48" s="89">
        <v>28</v>
      </c>
      <c r="AH48" s="86" t="s">
        <v>189</v>
      </c>
      <c r="AI48" s="180">
        <v>90</v>
      </c>
      <c r="AJ48" s="73"/>
      <c r="AK48" s="73"/>
      <c r="AL48" s="49"/>
      <c r="AM48" s="89">
        <v>28</v>
      </c>
      <c r="AN48" s="86" t="s">
        <v>159</v>
      </c>
      <c r="AO48" s="180">
        <v>87</v>
      </c>
      <c r="AP48" s="73"/>
      <c r="AQ48" s="73"/>
      <c r="AR48" s="6"/>
    </row>
    <row r="49" spans="1:44" ht="15.75" x14ac:dyDescent="0.25">
      <c r="A49" s="6"/>
      <c r="B49" s="287">
        <v>29</v>
      </c>
      <c r="C49" s="287"/>
      <c r="D49" s="288" t="s">
        <v>220</v>
      </c>
      <c r="E49" s="289"/>
      <c r="F49" s="289"/>
      <c r="G49" s="180">
        <v>77</v>
      </c>
      <c r="H49" s="180">
        <v>93</v>
      </c>
      <c r="I49" s="294">
        <f t="shared" si="0"/>
        <v>16</v>
      </c>
      <c r="J49" s="292"/>
      <c r="K49" s="293"/>
      <c r="L49" s="294">
        <f t="shared" si="1"/>
        <v>9.75</v>
      </c>
      <c r="M49" s="292"/>
      <c r="N49" s="293"/>
      <c r="O49" s="295">
        <f t="shared" si="2"/>
        <v>95.0625</v>
      </c>
      <c r="P49" s="296"/>
      <c r="Q49" s="296"/>
      <c r="R49" s="297"/>
      <c r="S49" s="6"/>
      <c r="T49" s="6"/>
      <c r="U49" s="6"/>
      <c r="V49" s="273">
        <f t="shared" si="3"/>
        <v>9.75</v>
      </c>
      <c r="W49" s="274"/>
      <c r="X49" s="275"/>
      <c r="Y49" s="6"/>
      <c r="Z49" s="6"/>
      <c r="AA49" s="6"/>
      <c r="AB49" s="6"/>
      <c r="AC49" s="6"/>
      <c r="AD49" s="6"/>
      <c r="AE49" s="6"/>
      <c r="AF49" s="6"/>
      <c r="AG49" s="89">
        <v>29</v>
      </c>
      <c r="AH49" s="86" t="s">
        <v>190</v>
      </c>
      <c r="AI49" s="180">
        <v>77</v>
      </c>
      <c r="AJ49" s="73"/>
      <c r="AK49" s="73"/>
      <c r="AL49" s="49"/>
      <c r="AM49" s="89">
        <v>29</v>
      </c>
      <c r="AN49" s="86" t="s">
        <v>160</v>
      </c>
      <c r="AO49" s="180">
        <v>93</v>
      </c>
      <c r="AP49" s="73"/>
      <c r="AQ49" s="73"/>
      <c r="AR49" s="6"/>
    </row>
    <row r="50" spans="1:44" ht="15.75" x14ac:dyDescent="0.25">
      <c r="A50" s="6"/>
      <c r="B50" s="287">
        <v>30</v>
      </c>
      <c r="C50" s="287"/>
      <c r="D50" s="288" t="s">
        <v>221</v>
      </c>
      <c r="E50" s="289"/>
      <c r="F50" s="289"/>
      <c r="G50" s="180">
        <v>63</v>
      </c>
      <c r="H50" s="180">
        <v>93</v>
      </c>
      <c r="I50" s="294">
        <f t="shared" si="0"/>
        <v>30</v>
      </c>
      <c r="J50" s="292"/>
      <c r="K50" s="293"/>
      <c r="L50" s="294">
        <f t="shared" si="1"/>
        <v>23.75</v>
      </c>
      <c r="M50" s="292"/>
      <c r="N50" s="293"/>
      <c r="O50" s="295">
        <f t="shared" si="2"/>
        <v>564.0625</v>
      </c>
      <c r="P50" s="296"/>
      <c r="Q50" s="296"/>
      <c r="R50" s="297"/>
      <c r="S50" s="6"/>
      <c r="T50" s="6"/>
      <c r="U50" s="6"/>
      <c r="V50" s="273">
        <f t="shared" si="3"/>
        <v>23.75</v>
      </c>
      <c r="W50" s="274"/>
      <c r="X50" s="275"/>
      <c r="Y50" s="6"/>
      <c r="Z50" s="6"/>
      <c r="AA50" s="6"/>
      <c r="AB50" s="6"/>
      <c r="AC50" s="6"/>
      <c r="AD50" s="6"/>
      <c r="AE50" s="6"/>
      <c r="AF50" s="6"/>
      <c r="AG50" s="89">
        <v>30</v>
      </c>
      <c r="AH50" s="86" t="s">
        <v>191</v>
      </c>
      <c r="AI50" s="180">
        <v>63</v>
      </c>
      <c r="AJ50" s="73"/>
      <c r="AK50" s="73"/>
      <c r="AL50" s="49"/>
      <c r="AM50" s="89">
        <v>30</v>
      </c>
      <c r="AN50" s="86" t="s">
        <v>161</v>
      </c>
      <c r="AO50" s="180">
        <v>93</v>
      </c>
      <c r="AP50" s="73"/>
      <c r="AQ50" s="73"/>
      <c r="AR50" s="6"/>
    </row>
    <row r="51" spans="1:44" ht="15.75" x14ac:dyDescent="0.25">
      <c r="A51" s="6"/>
      <c r="B51" s="287">
        <v>31</v>
      </c>
      <c r="C51" s="287"/>
      <c r="D51" s="288" t="s">
        <v>419</v>
      </c>
      <c r="E51" s="289"/>
      <c r="F51" s="289"/>
      <c r="G51" s="180">
        <v>80</v>
      </c>
      <c r="H51" s="180">
        <v>97</v>
      </c>
      <c r="I51" s="294">
        <f t="shared" ref="I51:I52" si="4">H51-G51</f>
        <v>17</v>
      </c>
      <c r="J51" s="292"/>
      <c r="K51" s="293"/>
      <c r="L51" s="294">
        <f t="shared" si="1"/>
        <v>10.75</v>
      </c>
      <c r="M51" s="292"/>
      <c r="N51" s="293"/>
      <c r="O51" s="295">
        <f t="shared" ref="O51:O52" si="5">V51^2</f>
        <v>0</v>
      </c>
      <c r="P51" s="296"/>
      <c r="Q51" s="296"/>
      <c r="R51" s="297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89">
        <v>31</v>
      </c>
      <c r="AH51" s="86" t="s">
        <v>415</v>
      </c>
      <c r="AI51" s="180">
        <v>80</v>
      </c>
      <c r="AJ51" s="73"/>
      <c r="AK51" s="73"/>
      <c r="AL51" s="49"/>
      <c r="AM51" s="89">
        <v>31</v>
      </c>
      <c r="AN51" s="86" t="s">
        <v>417</v>
      </c>
      <c r="AO51" s="180">
        <v>97</v>
      </c>
      <c r="AP51" s="149"/>
      <c r="AQ51" s="73"/>
      <c r="AR51" s="6"/>
    </row>
    <row r="52" spans="1:44" ht="16.5" thickBot="1" x14ac:dyDescent="0.3">
      <c r="A52" s="6"/>
      <c r="B52" s="287">
        <v>32</v>
      </c>
      <c r="C52" s="287"/>
      <c r="D52" s="288" t="s">
        <v>420</v>
      </c>
      <c r="E52" s="289"/>
      <c r="F52" s="289"/>
      <c r="G52" s="180">
        <v>90</v>
      </c>
      <c r="H52" s="180">
        <v>83</v>
      </c>
      <c r="I52" s="294">
        <f t="shared" si="4"/>
        <v>-7</v>
      </c>
      <c r="J52" s="292"/>
      <c r="K52" s="293"/>
      <c r="L52" s="294">
        <f t="shared" si="1"/>
        <v>-13.25</v>
      </c>
      <c r="M52" s="292"/>
      <c r="N52" s="293"/>
      <c r="O52" s="295">
        <f t="shared" si="5"/>
        <v>0</v>
      </c>
      <c r="P52" s="296"/>
      <c r="Q52" s="296"/>
      <c r="R52" s="297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171">
        <v>32</v>
      </c>
      <c r="AH52" s="172" t="s">
        <v>416</v>
      </c>
      <c r="AI52" s="180">
        <v>90</v>
      </c>
      <c r="AJ52" s="73"/>
      <c r="AK52" s="73"/>
      <c r="AL52" s="49"/>
      <c r="AM52" s="171">
        <v>32</v>
      </c>
      <c r="AN52" s="172" t="s">
        <v>418</v>
      </c>
      <c r="AO52" s="180">
        <v>83</v>
      </c>
      <c r="AP52" s="149"/>
      <c r="AQ52" s="73"/>
      <c r="AR52" s="6"/>
    </row>
    <row r="53" spans="1:44" ht="15.75" x14ac:dyDescent="0.25">
      <c r="A53" s="6"/>
      <c r="B53" s="305" t="s">
        <v>73</v>
      </c>
      <c r="C53" s="289"/>
      <c r="D53" s="289"/>
      <c r="E53" s="289"/>
      <c r="F53" s="290"/>
      <c r="G53" s="69">
        <f>SUM(G21:G52)</f>
        <v>2563</v>
      </c>
      <c r="H53" s="69">
        <f>SUM(H21:H52)</f>
        <v>2763</v>
      </c>
      <c r="I53" s="294">
        <f>SUM(I21:K52)</f>
        <v>200</v>
      </c>
      <c r="J53" s="292"/>
      <c r="K53" s="293"/>
      <c r="L53" s="294">
        <f>SUM(L21:N52)</f>
        <v>0</v>
      </c>
      <c r="M53" s="292"/>
      <c r="N53" s="293"/>
      <c r="O53" s="295">
        <f>SUM(O21:R52)</f>
        <v>4394.875</v>
      </c>
      <c r="P53" s="296"/>
      <c r="Q53" s="296"/>
      <c r="R53" s="301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173" t="s">
        <v>118</v>
      </c>
      <c r="AH53" s="174" t="s">
        <v>1</v>
      </c>
      <c r="AI53" s="178">
        <f>SUM(AI21:AI52)</f>
        <v>2563</v>
      </c>
      <c r="AJ53" s="73"/>
      <c r="AK53" s="73"/>
      <c r="AL53" s="49"/>
      <c r="AM53" s="173" t="s">
        <v>118</v>
      </c>
      <c r="AN53" s="174" t="s">
        <v>1</v>
      </c>
      <c r="AO53" s="179">
        <f>SUM(AO21:AO52)</f>
        <v>2763</v>
      </c>
      <c r="AP53" s="149"/>
      <c r="AQ53" s="73"/>
      <c r="AR53" s="6"/>
    </row>
    <row r="54" spans="1:44" ht="15.75" x14ac:dyDescent="0.25">
      <c r="A54" s="6"/>
      <c r="B54" s="302" t="s">
        <v>65</v>
      </c>
      <c r="C54" s="303"/>
      <c r="D54" s="303"/>
      <c r="E54" s="303"/>
      <c r="F54" s="304"/>
      <c r="G54" s="118">
        <f>AVERAGE(G21:G52)</f>
        <v>80.09375</v>
      </c>
      <c r="H54" s="118">
        <f>AVERAGE(H21:H52)</f>
        <v>86.34375</v>
      </c>
      <c r="I54" s="298">
        <f>AVERAGE(I21:K52)</f>
        <v>6.25</v>
      </c>
      <c r="J54" s="299"/>
      <c r="K54" s="300"/>
      <c r="L54" s="118"/>
      <c r="M54" s="119"/>
      <c r="N54" s="120"/>
      <c r="O54" s="121"/>
      <c r="P54" s="122"/>
      <c r="Q54" s="122"/>
      <c r="R54" s="123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89" t="s">
        <v>119</v>
      </c>
      <c r="AH54" s="86" t="s">
        <v>1</v>
      </c>
      <c r="AI54" s="87">
        <v>32</v>
      </c>
      <c r="AJ54" s="73"/>
      <c r="AK54" s="73"/>
      <c r="AL54" s="49"/>
      <c r="AM54" s="89" t="s">
        <v>120</v>
      </c>
      <c r="AN54" s="86" t="s">
        <v>1</v>
      </c>
      <c r="AO54" s="170">
        <v>32</v>
      </c>
      <c r="AP54" s="149"/>
      <c r="AQ54" s="73"/>
      <c r="AR54" s="6"/>
    </row>
    <row r="55" spans="1:44" ht="15.75" x14ac:dyDescent="0.25">
      <c r="A55" s="6"/>
      <c r="B55" s="124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89" t="s">
        <v>121</v>
      </c>
      <c r="AH55" s="86" t="s">
        <v>1</v>
      </c>
      <c r="AI55" s="166">
        <f>SUM(AVERAGE(AI21:AI52))</f>
        <v>80.09375</v>
      </c>
      <c r="AJ55" s="73"/>
      <c r="AK55" s="73"/>
      <c r="AL55" s="6"/>
      <c r="AM55" s="89" t="s">
        <v>122</v>
      </c>
      <c r="AN55" s="86" t="s">
        <v>1</v>
      </c>
      <c r="AO55" s="166">
        <f>SUM(AVERAGE(AO21:AO52))</f>
        <v>86.34375</v>
      </c>
      <c r="AP55" s="149"/>
      <c r="AQ55" s="73"/>
      <c r="AR55" s="6"/>
    </row>
    <row r="56" spans="1:44" ht="15.75" x14ac:dyDescent="0.25">
      <c r="A56" s="6"/>
      <c r="B56" s="127" t="s">
        <v>123</v>
      </c>
      <c r="C56" s="128"/>
      <c r="D56" s="128" t="s">
        <v>1</v>
      </c>
      <c r="E56" s="54" t="s">
        <v>124</v>
      </c>
      <c r="F56" s="54"/>
      <c r="G56" s="128" t="s">
        <v>1</v>
      </c>
      <c r="H56" s="153">
        <f>I53</f>
        <v>200</v>
      </c>
      <c r="I56" s="129" t="s">
        <v>1</v>
      </c>
      <c r="J56" s="130">
        <f>H56/H57</f>
        <v>6.25</v>
      </c>
      <c r="K56" s="131"/>
      <c r="L56" s="26"/>
      <c r="M56" s="26"/>
      <c r="N56" s="26"/>
      <c r="O56" s="26"/>
      <c r="P56" s="26"/>
      <c r="Q56" s="26"/>
      <c r="R56" s="132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89" t="s">
        <v>125</v>
      </c>
      <c r="AH56" s="86" t="s">
        <v>1</v>
      </c>
      <c r="AI56" s="87">
        <f>VAR(AI21:AI52)</f>
        <v>73.829637096774192</v>
      </c>
      <c r="AJ56" s="73"/>
      <c r="AK56" s="73"/>
      <c r="AL56" s="6"/>
      <c r="AM56" s="89" t="s">
        <v>126</v>
      </c>
      <c r="AN56" s="86" t="s">
        <v>1</v>
      </c>
      <c r="AO56" s="87">
        <f>VAR(AO21:AO52)</f>
        <v>91.587701612903231</v>
      </c>
      <c r="AP56" s="149"/>
      <c r="AQ56" s="73"/>
      <c r="AR56" s="6"/>
    </row>
    <row r="57" spans="1:44" ht="15.75" x14ac:dyDescent="0.25">
      <c r="A57" s="6"/>
      <c r="B57" s="127"/>
      <c r="C57" s="128"/>
      <c r="D57" s="128"/>
      <c r="E57" s="68" t="s">
        <v>4</v>
      </c>
      <c r="F57" s="68"/>
      <c r="G57" s="128"/>
      <c r="H57" s="68">
        <v>32</v>
      </c>
      <c r="I57" s="130"/>
      <c r="J57" s="130"/>
      <c r="K57" s="131"/>
      <c r="L57" s="26"/>
      <c r="M57" s="26"/>
      <c r="N57" s="26"/>
      <c r="O57" s="26"/>
      <c r="P57" s="26"/>
      <c r="Q57" s="26"/>
      <c r="R57" s="132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89" t="s">
        <v>127</v>
      </c>
      <c r="AH57" s="86" t="s">
        <v>1</v>
      </c>
      <c r="AI57" s="87">
        <f>SQRT(AI56)</f>
        <v>8.5924174186764333</v>
      </c>
      <c r="AJ57" s="73"/>
      <c r="AK57" s="73"/>
      <c r="AL57" s="6"/>
      <c r="AM57" s="89" t="s">
        <v>128</v>
      </c>
      <c r="AN57" s="86" t="s">
        <v>1</v>
      </c>
      <c r="AO57" s="87">
        <f>SQRT(AO56)</f>
        <v>9.5701463736404389</v>
      </c>
      <c r="AP57" s="149"/>
      <c r="AQ57" s="73"/>
      <c r="AR57" s="6"/>
    </row>
    <row r="58" spans="1:44" ht="15.75" x14ac:dyDescent="0.25">
      <c r="A58" s="6"/>
      <c r="B58" s="133"/>
      <c r="C58" s="26"/>
      <c r="D58" s="26"/>
      <c r="E58" s="26"/>
      <c r="F58" s="26"/>
      <c r="G58" s="26"/>
      <c r="H58" s="134"/>
      <c r="I58" s="26"/>
      <c r="J58" s="130"/>
      <c r="K58" s="130"/>
      <c r="L58" s="26"/>
      <c r="M58" s="26"/>
      <c r="N58" s="26"/>
      <c r="O58" s="26"/>
      <c r="P58" s="26"/>
      <c r="Q58" s="26"/>
      <c r="R58" s="132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89" t="s">
        <v>129</v>
      </c>
      <c r="AH58" s="86" t="s">
        <v>1</v>
      </c>
      <c r="AI58" s="166">
        <f>SUM(MAX(AI21:AI52))</f>
        <v>93</v>
      </c>
      <c r="AJ58" s="6"/>
      <c r="AK58" s="6"/>
      <c r="AL58" s="6"/>
      <c r="AM58" s="89" t="s">
        <v>129</v>
      </c>
      <c r="AN58" s="86" t="s">
        <v>1</v>
      </c>
      <c r="AO58" s="166">
        <f>SUM(MAX(AO21:AO52))</f>
        <v>100</v>
      </c>
      <c r="AP58" s="6"/>
      <c r="AQ58" s="6"/>
      <c r="AR58" s="6"/>
    </row>
    <row r="59" spans="1:44" ht="16.5" thickBot="1" x14ac:dyDescent="0.3">
      <c r="A59" s="6"/>
      <c r="B59" s="127" t="s">
        <v>74</v>
      </c>
      <c r="C59" s="128"/>
      <c r="D59" s="128" t="s">
        <v>1</v>
      </c>
      <c r="E59" s="51"/>
      <c r="F59" s="286">
        <f>J56</f>
        <v>6.25</v>
      </c>
      <c r="G59" s="286"/>
      <c r="H59" s="52"/>
      <c r="I59" s="129" t="s">
        <v>1</v>
      </c>
      <c r="J59" s="135">
        <f>F59/SQRT(F60/(F61*(32-1)))</f>
        <v>2.9693581942154088</v>
      </c>
      <c r="K59" s="130"/>
      <c r="L59" s="26"/>
      <c r="M59" s="26"/>
      <c r="N59" s="26"/>
      <c r="O59" s="26"/>
      <c r="P59" s="26"/>
      <c r="Q59" s="26"/>
      <c r="R59" s="132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167" t="s">
        <v>130</v>
      </c>
      <c r="AH59" s="168" t="s">
        <v>1</v>
      </c>
      <c r="AI59" s="169">
        <f>SUM(MIN(AI21:AI52))</f>
        <v>60</v>
      </c>
      <c r="AJ59" s="6"/>
      <c r="AK59" s="6"/>
      <c r="AL59" s="6"/>
      <c r="AM59" s="167" t="s">
        <v>130</v>
      </c>
      <c r="AN59" s="168" t="s">
        <v>1</v>
      </c>
      <c r="AO59" s="169">
        <f>SUM(MIN(AO21:AO52))</f>
        <v>70</v>
      </c>
      <c r="AP59" s="6"/>
      <c r="AQ59" s="6"/>
      <c r="AR59" s="6"/>
    </row>
    <row r="60" spans="1:44" x14ac:dyDescent="0.25">
      <c r="A60" s="6"/>
      <c r="B60" s="127"/>
      <c r="C60" s="128"/>
      <c r="D60" s="128"/>
      <c r="E60" s="26"/>
      <c r="F60" s="284">
        <f>O53</f>
        <v>4394.875</v>
      </c>
      <c r="G60" s="284"/>
      <c r="H60" s="134"/>
      <c r="I60" s="130"/>
      <c r="J60" s="130"/>
      <c r="K60" s="130"/>
      <c r="L60" s="26"/>
      <c r="M60" s="26"/>
      <c r="N60" s="26"/>
      <c r="O60" s="26"/>
      <c r="P60" s="26"/>
      <c r="Q60" s="26"/>
      <c r="R60" s="13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x14ac:dyDescent="0.25">
      <c r="A61" s="6"/>
      <c r="B61" s="127"/>
      <c r="C61" s="128"/>
      <c r="D61" s="128"/>
      <c r="E61" s="26"/>
      <c r="F61" s="26">
        <f>32</f>
        <v>32</v>
      </c>
      <c r="G61" s="26" t="s">
        <v>424</v>
      </c>
      <c r="H61" s="26"/>
      <c r="I61" s="130"/>
      <c r="J61" s="130"/>
      <c r="K61" s="130"/>
      <c r="L61" s="26"/>
      <c r="M61" s="26"/>
      <c r="N61" s="26"/>
      <c r="O61" s="26"/>
      <c r="P61" s="26"/>
      <c r="Q61" s="26"/>
      <c r="R61" s="132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x14ac:dyDescent="0.25">
      <c r="A62" s="6"/>
      <c r="B62" s="127"/>
      <c r="C62" s="128"/>
      <c r="D62" s="128"/>
      <c r="E62" s="26"/>
      <c r="F62" s="26"/>
      <c r="G62" s="26"/>
      <c r="H62" s="26"/>
      <c r="I62" s="130"/>
      <c r="J62" s="130"/>
      <c r="K62" s="130"/>
      <c r="L62" s="26"/>
      <c r="M62" s="26"/>
      <c r="N62" s="26"/>
      <c r="O62" s="26"/>
      <c r="P62" s="26"/>
      <c r="Q62" s="26"/>
      <c r="R62" s="132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5.75" x14ac:dyDescent="0.3">
      <c r="A63" s="6"/>
      <c r="B63" s="136" t="s">
        <v>337</v>
      </c>
      <c r="C63" s="26"/>
      <c r="D63" s="26"/>
      <c r="E63" s="26"/>
      <c r="F63" s="26"/>
      <c r="G63" s="26"/>
      <c r="H63" s="26"/>
      <c r="I63" s="26"/>
      <c r="J63" s="26"/>
      <c r="K63" s="26"/>
      <c r="L63" s="333">
        <f>TINV(5%,(H57+H57-2))</f>
        <v>1.9989715170333793</v>
      </c>
      <c r="M63" s="333"/>
      <c r="N63" s="151"/>
      <c r="O63" s="26"/>
      <c r="P63" s="26"/>
      <c r="Q63" s="26"/>
      <c r="R63" s="132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x14ac:dyDescent="0.25">
      <c r="A64" s="6"/>
      <c r="B64" s="133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132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x14ac:dyDescent="0.25">
      <c r="A65" s="6"/>
      <c r="B65" s="133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132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x14ac:dyDescent="0.25">
      <c r="A66" s="6"/>
      <c r="B66" s="13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132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5.75" thickBot="1" x14ac:dyDescent="0.3">
      <c r="A67" s="6"/>
      <c r="B67" s="137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138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5" customHeight="1" x14ac:dyDescent="0.25">
      <c r="A68" s="6"/>
      <c r="B68" s="133"/>
      <c r="C68" s="55"/>
      <c r="D68" s="55"/>
      <c r="E68" s="285">
        <f>-L63</f>
        <v>-1.9989715170333793</v>
      </c>
      <c r="F68" s="285"/>
      <c r="G68" s="152"/>
      <c r="H68" s="152"/>
      <c r="I68" s="26"/>
      <c r="J68" s="26"/>
      <c r="K68" s="26"/>
      <c r="L68" s="285">
        <f>L63</f>
        <v>1.9989715170333793</v>
      </c>
      <c r="M68" s="285"/>
      <c r="N68" s="53"/>
      <c r="O68" s="26"/>
      <c r="P68" s="332">
        <f>J59</f>
        <v>2.9693581942154088</v>
      </c>
      <c r="Q68" s="332"/>
      <c r="R68" s="132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5" customHeight="1" x14ac:dyDescent="0.25">
      <c r="A69" s="6"/>
      <c r="B69" s="133"/>
      <c r="C69" s="26"/>
      <c r="D69" s="26"/>
      <c r="E69" s="26"/>
      <c r="F69" s="139"/>
      <c r="G69" s="139"/>
      <c r="H69" s="139"/>
      <c r="I69" s="26"/>
      <c r="J69" s="26"/>
      <c r="K69" s="26"/>
      <c r="L69" s="26"/>
      <c r="M69" s="26"/>
      <c r="N69" s="26"/>
      <c r="O69" s="26"/>
      <c r="P69" s="26"/>
      <c r="Q69" s="26"/>
      <c r="R69" s="132"/>
      <c r="S69" s="5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5.75" customHeight="1" x14ac:dyDescent="0.25">
      <c r="A70" s="6"/>
      <c r="B70" s="278" t="s">
        <v>239</v>
      </c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80"/>
      <c r="S70" s="5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x14ac:dyDescent="0.25">
      <c r="A71" s="6"/>
      <c r="B71" s="278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  <c r="R71" s="280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x14ac:dyDescent="0.25">
      <c r="A72" s="6"/>
      <c r="B72" s="140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2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</row>
    <row r="100" spans="1:4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01" spans="1:4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4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</row>
    <row r="103" spans="1:4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</row>
    <row r="104" spans="1:4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</row>
    <row r="105" spans="1:4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</row>
    <row r="106" spans="1:4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</row>
    <row r="107" spans="1:4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</row>
    <row r="108" spans="1:4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</row>
    <row r="109" spans="1:4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</row>
    <row r="110" spans="1:4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</row>
    <row r="111" spans="1:4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</row>
    <row r="112" spans="1:4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</row>
    <row r="113" spans="1:4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</row>
    <row r="114" spans="1:4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</row>
    <row r="115" spans="1:4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</row>
    <row r="116" spans="1:44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</row>
    <row r="117" spans="1:4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</row>
    <row r="118" spans="1:4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</row>
    <row r="119" spans="1:4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</row>
    <row r="120" spans="1:44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</row>
    <row r="121" spans="1:44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</row>
    <row r="122" spans="1:4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</row>
    <row r="123" spans="1:44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</row>
    <row r="124" spans="1:4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</row>
    <row r="125" spans="1:4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:4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</row>
    <row r="127" spans="1:4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:44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</row>
    <row r="129" spans="1:4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:44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</row>
    <row r="131" spans="1:44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:4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</row>
    <row r="133" spans="1:44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</row>
    <row r="134" spans="1:4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</row>
    <row r="135" spans="1:4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</row>
    <row r="136" spans="1:4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</row>
    <row r="137" spans="1:4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</row>
    <row r="138" spans="1:4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</row>
    <row r="139" spans="1:4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</row>
    <row r="140" spans="1:4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</row>
    <row r="141" spans="1:4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</row>
    <row r="142" spans="1:4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</row>
    <row r="143" spans="1:4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</row>
    <row r="144" spans="1:4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</row>
    <row r="145" spans="1:4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</row>
    <row r="146" spans="1:4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</row>
    <row r="147" spans="1:4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</row>
  </sheetData>
  <mergeCells count="233">
    <mergeCell ref="B50:C50"/>
    <mergeCell ref="D50:F50"/>
    <mergeCell ref="I50:K50"/>
    <mergeCell ref="L50:N50"/>
    <mergeCell ref="O50:R50"/>
    <mergeCell ref="V50:X50"/>
    <mergeCell ref="B49:C49"/>
    <mergeCell ref="D49:F49"/>
    <mergeCell ref="I49:K49"/>
    <mergeCell ref="L49:N49"/>
    <mergeCell ref="O49:R49"/>
    <mergeCell ref="V49:X49"/>
    <mergeCell ref="B48:C48"/>
    <mergeCell ref="D48:F48"/>
    <mergeCell ref="I48:K48"/>
    <mergeCell ref="L48:N48"/>
    <mergeCell ref="O48:R48"/>
    <mergeCell ref="V48:X48"/>
    <mergeCell ref="B47:C47"/>
    <mergeCell ref="D47:F47"/>
    <mergeCell ref="I47:K47"/>
    <mergeCell ref="L47:N47"/>
    <mergeCell ref="O47:R47"/>
    <mergeCell ref="V47:X47"/>
    <mergeCell ref="B46:C46"/>
    <mergeCell ref="D46:F46"/>
    <mergeCell ref="I46:K46"/>
    <mergeCell ref="L46:N46"/>
    <mergeCell ref="O46:R46"/>
    <mergeCell ref="V46:X46"/>
    <mergeCell ref="B45:C45"/>
    <mergeCell ref="D45:F45"/>
    <mergeCell ref="I45:K45"/>
    <mergeCell ref="L45:N45"/>
    <mergeCell ref="O45:R45"/>
    <mergeCell ref="V45:X45"/>
    <mergeCell ref="B44:C44"/>
    <mergeCell ref="D44:F44"/>
    <mergeCell ref="I44:K44"/>
    <mergeCell ref="L44:N44"/>
    <mergeCell ref="O44:R44"/>
    <mergeCell ref="V44:X44"/>
    <mergeCell ref="B43:C43"/>
    <mergeCell ref="D43:F43"/>
    <mergeCell ref="I43:K43"/>
    <mergeCell ref="L43:N43"/>
    <mergeCell ref="O43:R43"/>
    <mergeCell ref="V43:X43"/>
    <mergeCell ref="B42:C42"/>
    <mergeCell ref="D42:F42"/>
    <mergeCell ref="I42:K42"/>
    <mergeCell ref="L42:N42"/>
    <mergeCell ref="O42:R42"/>
    <mergeCell ref="V42:X42"/>
    <mergeCell ref="B41:C41"/>
    <mergeCell ref="D41:F41"/>
    <mergeCell ref="I41:K41"/>
    <mergeCell ref="L41:N41"/>
    <mergeCell ref="O41:R41"/>
    <mergeCell ref="V41:X41"/>
    <mergeCell ref="B40:C40"/>
    <mergeCell ref="D40:F40"/>
    <mergeCell ref="I40:K40"/>
    <mergeCell ref="L40:N40"/>
    <mergeCell ref="O40:R40"/>
    <mergeCell ref="V40:X40"/>
    <mergeCell ref="B39:C39"/>
    <mergeCell ref="D39:F39"/>
    <mergeCell ref="I39:K39"/>
    <mergeCell ref="L39:N39"/>
    <mergeCell ref="O39:R39"/>
    <mergeCell ref="V39:X39"/>
    <mergeCell ref="B38:C38"/>
    <mergeCell ref="D38:F38"/>
    <mergeCell ref="I38:K38"/>
    <mergeCell ref="L38:N38"/>
    <mergeCell ref="O38:R38"/>
    <mergeCell ref="V38:X38"/>
    <mergeCell ref="B37:C37"/>
    <mergeCell ref="D37:F37"/>
    <mergeCell ref="I37:K37"/>
    <mergeCell ref="L37:N37"/>
    <mergeCell ref="O37:R37"/>
    <mergeCell ref="V37:X37"/>
    <mergeCell ref="B36:C36"/>
    <mergeCell ref="D36:F36"/>
    <mergeCell ref="I36:K36"/>
    <mergeCell ref="L36:N36"/>
    <mergeCell ref="O36:R36"/>
    <mergeCell ref="V36:X36"/>
    <mergeCell ref="B35:C35"/>
    <mergeCell ref="D35:F35"/>
    <mergeCell ref="I35:K35"/>
    <mergeCell ref="L35:N35"/>
    <mergeCell ref="O35:R35"/>
    <mergeCell ref="V35:X35"/>
    <mergeCell ref="AA33:AC33"/>
    <mergeCell ref="B34:C34"/>
    <mergeCell ref="D34:F34"/>
    <mergeCell ref="I34:K34"/>
    <mergeCell ref="L34:N34"/>
    <mergeCell ref="O34:R34"/>
    <mergeCell ref="V34:X34"/>
    <mergeCell ref="AA34:AC34"/>
    <mergeCell ref="B33:C33"/>
    <mergeCell ref="D33:F33"/>
    <mergeCell ref="I33:K33"/>
    <mergeCell ref="L33:N33"/>
    <mergeCell ref="O33:R33"/>
    <mergeCell ref="V33:X33"/>
    <mergeCell ref="AA31:AC31"/>
    <mergeCell ref="B32:C32"/>
    <mergeCell ref="D32:F32"/>
    <mergeCell ref="I32:K32"/>
    <mergeCell ref="L32:N32"/>
    <mergeCell ref="O32:R32"/>
    <mergeCell ref="V32:X32"/>
    <mergeCell ref="AA32:AC32"/>
    <mergeCell ref="B31:C31"/>
    <mergeCell ref="D31:F31"/>
    <mergeCell ref="I31:K31"/>
    <mergeCell ref="L31:N31"/>
    <mergeCell ref="O31:R31"/>
    <mergeCell ref="V31:X31"/>
    <mergeCell ref="AA29:AC29"/>
    <mergeCell ref="B30:C30"/>
    <mergeCell ref="D30:F30"/>
    <mergeCell ref="I30:K30"/>
    <mergeCell ref="L30:N30"/>
    <mergeCell ref="O30:R30"/>
    <mergeCell ref="V30:X30"/>
    <mergeCell ref="AA30:AC30"/>
    <mergeCell ref="B29:C29"/>
    <mergeCell ref="D29:F29"/>
    <mergeCell ref="I29:K29"/>
    <mergeCell ref="L29:N29"/>
    <mergeCell ref="O29:R29"/>
    <mergeCell ref="V29:X29"/>
    <mergeCell ref="AA27:AC27"/>
    <mergeCell ref="B28:C28"/>
    <mergeCell ref="D28:F28"/>
    <mergeCell ref="I28:K28"/>
    <mergeCell ref="L28:N28"/>
    <mergeCell ref="O28:R28"/>
    <mergeCell ref="V28:X28"/>
    <mergeCell ref="AA28:AC28"/>
    <mergeCell ref="B27:C27"/>
    <mergeCell ref="D27:F27"/>
    <mergeCell ref="I27:K27"/>
    <mergeCell ref="L27:N27"/>
    <mergeCell ref="O27:R27"/>
    <mergeCell ref="V27:X27"/>
    <mergeCell ref="AA25:AC25"/>
    <mergeCell ref="B26:C26"/>
    <mergeCell ref="D26:F26"/>
    <mergeCell ref="I26:K26"/>
    <mergeCell ref="L26:N26"/>
    <mergeCell ref="O26:R26"/>
    <mergeCell ref="V26:X26"/>
    <mergeCell ref="AA26:AC26"/>
    <mergeCell ref="B25:C25"/>
    <mergeCell ref="D25:F25"/>
    <mergeCell ref="I25:K25"/>
    <mergeCell ref="L25:N25"/>
    <mergeCell ref="O25:R25"/>
    <mergeCell ref="V25:X25"/>
    <mergeCell ref="AA23:AC23"/>
    <mergeCell ref="B24:C24"/>
    <mergeCell ref="D24:F24"/>
    <mergeCell ref="I24:K24"/>
    <mergeCell ref="L24:N24"/>
    <mergeCell ref="O24:R24"/>
    <mergeCell ref="V24:X24"/>
    <mergeCell ref="AA24:AC24"/>
    <mergeCell ref="B23:C23"/>
    <mergeCell ref="D23:F23"/>
    <mergeCell ref="I23:K23"/>
    <mergeCell ref="L23:N23"/>
    <mergeCell ref="O23:R23"/>
    <mergeCell ref="V23:X23"/>
    <mergeCell ref="B21:C21"/>
    <mergeCell ref="D21:F21"/>
    <mergeCell ref="I21:K21"/>
    <mergeCell ref="L21:N21"/>
    <mergeCell ref="O21:R21"/>
    <mergeCell ref="V21:X21"/>
    <mergeCell ref="AA21:AC21"/>
    <mergeCell ref="B22:C22"/>
    <mergeCell ref="D22:F22"/>
    <mergeCell ref="I22:K22"/>
    <mergeCell ref="L22:N22"/>
    <mergeCell ref="O22:R22"/>
    <mergeCell ref="V22:X22"/>
    <mergeCell ref="AA22:AC22"/>
    <mergeCell ref="H7:N7"/>
    <mergeCell ref="H8:O8"/>
    <mergeCell ref="B2:S2"/>
    <mergeCell ref="B3:S3"/>
    <mergeCell ref="B4:S4"/>
    <mergeCell ref="AF17:AR17"/>
    <mergeCell ref="B19:C20"/>
    <mergeCell ref="D19:F20"/>
    <mergeCell ref="G19:G20"/>
    <mergeCell ref="H19:H20"/>
    <mergeCell ref="I19:K20"/>
    <mergeCell ref="L19:N20"/>
    <mergeCell ref="AG19:AI19"/>
    <mergeCell ref="AM19:AO19"/>
    <mergeCell ref="V20:X20"/>
    <mergeCell ref="O19:R20"/>
    <mergeCell ref="E68:F68"/>
    <mergeCell ref="L68:M68"/>
    <mergeCell ref="P68:Q68"/>
    <mergeCell ref="L63:M63"/>
    <mergeCell ref="B70:R71"/>
    <mergeCell ref="B51:C51"/>
    <mergeCell ref="D51:F51"/>
    <mergeCell ref="I51:K51"/>
    <mergeCell ref="L51:N51"/>
    <mergeCell ref="O51:R51"/>
    <mergeCell ref="B52:C52"/>
    <mergeCell ref="D52:F52"/>
    <mergeCell ref="I52:K52"/>
    <mergeCell ref="L52:N52"/>
    <mergeCell ref="O52:R52"/>
    <mergeCell ref="B53:F53"/>
    <mergeCell ref="I53:K53"/>
    <mergeCell ref="L53:N53"/>
    <mergeCell ref="O53:R53"/>
    <mergeCell ref="B54:F54"/>
    <mergeCell ref="I54:K54"/>
    <mergeCell ref="F59:G59"/>
    <mergeCell ref="F60:G60"/>
  </mergeCells>
  <pageMargins left="0.7" right="0.7" top="0.75" bottom="0.75" header="0.3" footer="0.3"/>
  <pageSetup paperSize="134" scale="46" orientation="landscape" r:id="rId1"/>
  <colBreaks count="1" manualBreakCount="1">
    <brk id="20" max="69" man="1"/>
  </colBreaks>
  <drawing r:id="rId2"/>
  <legacyDrawing r:id="rId3"/>
  <oleObjects>
    <mc:AlternateContent xmlns:mc="http://schemas.openxmlformats.org/markup-compatibility/2006">
      <mc:Choice Requires="x14">
        <oleObject progId="Equation.3" shapeId="49153" r:id="rId4">
          <objectPr defaultSize="0" autoPict="0" r:id="rId5">
            <anchor moveWithCells="1">
              <from>
                <xdr:col>1</xdr:col>
                <xdr:colOff>76200</xdr:colOff>
                <xdr:row>11</xdr:row>
                <xdr:rowOff>123825</xdr:rowOff>
              </from>
              <to>
                <xdr:col>6</xdr:col>
                <xdr:colOff>47625</xdr:colOff>
                <xdr:row>14</xdr:row>
                <xdr:rowOff>180975</xdr:rowOff>
              </to>
            </anchor>
          </objectPr>
        </oleObject>
      </mc:Choice>
      <mc:Fallback>
        <oleObject progId="Equation.3" shapeId="49153" r:id="rId4"/>
      </mc:Fallback>
    </mc:AlternateContent>
    <mc:AlternateContent xmlns:mc="http://schemas.openxmlformats.org/markup-compatibility/2006">
      <mc:Choice Requires="x14">
        <oleObject progId="Equation.3" shapeId="49154" r:id="rId6">
          <objectPr defaultSize="0" autoPict="0" r:id="rId5">
            <anchor moveWithCells="1">
              <from>
                <xdr:col>20</xdr:col>
                <xdr:colOff>47625</xdr:colOff>
                <xdr:row>50</xdr:row>
                <xdr:rowOff>0</xdr:rowOff>
              </from>
              <to>
                <xdr:col>24</xdr:col>
                <xdr:colOff>123825</xdr:colOff>
                <xdr:row>53</xdr:row>
                <xdr:rowOff>0</xdr:rowOff>
              </to>
            </anchor>
          </objectPr>
        </oleObject>
      </mc:Choice>
      <mc:Fallback>
        <oleObject progId="Equation.3" shapeId="4915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BreakPreview" topLeftCell="A3" zoomScale="60" zoomScaleNormal="66" workbookViewId="0">
      <selection activeCell="E38" sqref="E38:F38"/>
    </sheetView>
  </sheetViews>
  <sheetFormatPr defaultRowHeight="15" x14ac:dyDescent="0.25"/>
  <cols>
    <col min="3" max="3" width="33.42578125" customWidth="1"/>
    <col min="4" max="4" width="8.42578125" customWidth="1"/>
    <col min="5" max="5" width="13.42578125" customWidth="1"/>
    <col min="6" max="6" width="14.140625" customWidth="1"/>
    <col min="7" max="7" width="10.42578125" customWidth="1"/>
    <col min="8" max="8" width="14.28515625" customWidth="1"/>
    <col min="12" max="12" width="33.42578125" customWidth="1"/>
    <col min="14" max="14" width="13.42578125" customWidth="1"/>
    <col min="15" max="15" width="13.7109375" customWidth="1"/>
    <col min="17" max="17" width="14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343" t="s">
        <v>225</v>
      </c>
      <c r="C2" s="344"/>
      <c r="D2" s="344"/>
      <c r="E2" s="344"/>
      <c r="F2" s="344"/>
      <c r="G2" s="344"/>
      <c r="H2" s="345"/>
      <c r="I2" s="1"/>
      <c r="J2" s="1"/>
      <c r="K2" s="346" t="s">
        <v>226</v>
      </c>
      <c r="L2" s="347"/>
      <c r="M2" s="347"/>
      <c r="N2" s="347"/>
      <c r="O2" s="347"/>
      <c r="P2" s="347"/>
      <c r="Q2" s="348"/>
      <c r="R2" s="1"/>
    </row>
    <row r="3" spans="1:18" x14ac:dyDescent="0.25">
      <c r="A3" s="1"/>
      <c r="B3" s="194" t="s">
        <v>114</v>
      </c>
      <c r="C3" s="194" t="s">
        <v>227</v>
      </c>
      <c r="D3" s="194" t="s">
        <v>0</v>
      </c>
      <c r="E3" s="194" t="s">
        <v>242</v>
      </c>
      <c r="F3" s="194" t="s">
        <v>243</v>
      </c>
      <c r="G3" s="349" t="s">
        <v>240</v>
      </c>
      <c r="H3" s="349" t="s">
        <v>241</v>
      </c>
      <c r="I3" s="1"/>
      <c r="J3" s="1"/>
      <c r="K3" s="337" t="s">
        <v>114</v>
      </c>
      <c r="L3" s="337" t="s">
        <v>227</v>
      </c>
      <c r="M3" s="337" t="s">
        <v>0</v>
      </c>
      <c r="N3" s="337" t="s">
        <v>242</v>
      </c>
      <c r="O3" s="337" t="s">
        <v>244</v>
      </c>
      <c r="P3" s="350" t="s">
        <v>240</v>
      </c>
      <c r="Q3" s="350" t="s">
        <v>241</v>
      </c>
      <c r="R3" s="1"/>
    </row>
    <row r="4" spans="1:18" x14ac:dyDescent="0.25">
      <c r="A4" s="1"/>
      <c r="B4" s="195"/>
      <c r="C4" s="195"/>
      <c r="D4" s="195"/>
      <c r="E4" s="195"/>
      <c r="F4" s="195"/>
      <c r="G4" s="349"/>
      <c r="H4" s="349"/>
      <c r="I4" s="1"/>
      <c r="J4" s="1"/>
      <c r="K4" s="338"/>
      <c r="L4" s="338"/>
      <c r="M4" s="338"/>
      <c r="N4" s="338"/>
      <c r="O4" s="338"/>
      <c r="P4" s="350"/>
      <c r="Q4" s="350"/>
      <c r="R4" s="1"/>
    </row>
    <row r="5" spans="1:18" ht="15.75" x14ac:dyDescent="0.25">
      <c r="A5" s="1"/>
      <c r="B5" s="77">
        <v>1</v>
      </c>
      <c r="C5" s="160" t="s">
        <v>347</v>
      </c>
      <c r="D5" s="75" t="s">
        <v>11</v>
      </c>
      <c r="E5" s="180">
        <v>53</v>
      </c>
      <c r="F5" s="180">
        <v>77</v>
      </c>
      <c r="G5" s="3">
        <f t="shared" ref="G5:G34" si="0">((F5-E5)/(100-E5))</f>
        <v>0.51063829787234039</v>
      </c>
      <c r="H5" s="75" t="str">
        <f>IF(G5&gt;0.7,"TINGGI",IF(G5&lt;0.3,"RENDAH","SEDANG"))</f>
        <v>SEDANG</v>
      </c>
      <c r="I5" s="1"/>
      <c r="J5" s="1"/>
      <c r="K5" s="75">
        <v>1</v>
      </c>
      <c r="L5" s="159" t="s">
        <v>382</v>
      </c>
      <c r="M5" s="75" t="s">
        <v>40</v>
      </c>
      <c r="N5" s="180">
        <v>53</v>
      </c>
      <c r="O5" s="180">
        <v>77</v>
      </c>
      <c r="P5" s="3">
        <f t="shared" ref="P5:P34" si="1">((O5-N5)/(100-N5))</f>
        <v>0.51063829787234039</v>
      </c>
      <c r="Q5" s="75" t="str">
        <f t="shared" ref="Q5:Q34" si="2">IF(P5&gt;0.7,"TINGGI",IF(P5&lt;0.3,"RENDAH","SEDANG"))</f>
        <v>SEDANG</v>
      </c>
      <c r="R5" s="1"/>
    </row>
    <row r="6" spans="1:18" ht="15.75" x14ac:dyDescent="0.25">
      <c r="A6" s="1"/>
      <c r="B6" s="77">
        <v>2</v>
      </c>
      <c r="C6" s="160" t="s">
        <v>348</v>
      </c>
      <c r="D6" s="75" t="s">
        <v>12</v>
      </c>
      <c r="E6" s="180">
        <v>57</v>
      </c>
      <c r="F6" s="180">
        <v>90</v>
      </c>
      <c r="G6" s="3">
        <f t="shared" si="0"/>
        <v>0.76744186046511631</v>
      </c>
      <c r="H6" s="75" t="str">
        <f t="shared" ref="H6:H34" si="3">IF(G6&gt;0.7,"TINGGI",IF(G6&lt;0.3,"RENDAH","SEDANG"))</f>
        <v>TINGGI</v>
      </c>
      <c r="I6" s="1"/>
      <c r="J6" s="1"/>
      <c r="K6" s="75">
        <v>2</v>
      </c>
      <c r="L6" s="159" t="s">
        <v>383</v>
      </c>
      <c r="M6" s="75" t="s">
        <v>41</v>
      </c>
      <c r="N6" s="180">
        <v>70</v>
      </c>
      <c r="O6" s="180">
        <v>83</v>
      </c>
      <c r="P6" s="3">
        <f t="shared" si="1"/>
        <v>0.43333333333333335</v>
      </c>
      <c r="Q6" s="75" t="str">
        <f t="shared" si="2"/>
        <v>SEDANG</v>
      </c>
      <c r="R6" s="1"/>
    </row>
    <row r="7" spans="1:18" ht="15.75" x14ac:dyDescent="0.25">
      <c r="A7" s="1"/>
      <c r="B7" s="77">
        <v>3</v>
      </c>
      <c r="C7" s="160" t="s">
        <v>349</v>
      </c>
      <c r="D7" s="75" t="s">
        <v>13</v>
      </c>
      <c r="E7" s="180">
        <v>73</v>
      </c>
      <c r="F7" s="180">
        <v>97</v>
      </c>
      <c r="G7" s="3">
        <f t="shared" si="0"/>
        <v>0.88888888888888884</v>
      </c>
      <c r="H7" s="75" t="str">
        <f t="shared" si="3"/>
        <v>TINGGI</v>
      </c>
      <c r="I7" s="1"/>
      <c r="J7" s="1"/>
      <c r="K7" s="75">
        <v>3</v>
      </c>
      <c r="L7" s="159" t="s">
        <v>384</v>
      </c>
      <c r="M7" s="75" t="s">
        <v>42</v>
      </c>
      <c r="N7" s="180">
        <v>67</v>
      </c>
      <c r="O7" s="180">
        <v>90</v>
      </c>
      <c r="P7" s="3">
        <f t="shared" si="1"/>
        <v>0.69696969696969702</v>
      </c>
      <c r="Q7" s="75" t="str">
        <f t="shared" si="2"/>
        <v>SEDANG</v>
      </c>
      <c r="R7" s="1"/>
    </row>
    <row r="8" spans="1:18" ht="15.75" x14ac:dyDescent="0.25">
      <c r="A8" s="1"/>
      <c r="B8" s="77">
        <v>4</v>
      </c>
      <c r="C8" s="160" t="s">
        <v>350</v>
      </c>
      <c r="D8" s="75" t="s">
        <v>14</v>
      </c>
      <c r="E8" s="180">
        <v>50</v>
      </c>
      <c r="F8" s="180">
        <v>83</v>
      </c>
      <c r="G8" s="3">
        <f t="shared" si="0"/>
        <v>0.66</v>
      </c>
      <c r="H8" s="75" t="str">
        <f t="shared" si="3"/>
        <v>SEDANG</v>
      </c>
      <c r="I8" s="1"/>
      <c r="J8" s="1"/>
      <c r="K8" s="75">
        <v>4</v>
      </c>
      <c r="L8" s="159" t="s">
        <v>385</v>
      </c>
      <c r="M8" s="75" t="s">
        <v>43</v>
      </c>
      <c r="N8" s="180">
        <v>60</v>
      </c>
      <c r="O8" s="180">
        <v>87</v>
      </c>
      <c r="P8" s="3">
        <f t="shared" si="1"/>
        <v>0.67500000000000004</v>
      </c>
      <c r="Q8" s="75" t="str">
        <f t="shared" si="2"/>
        <v>SEDANG</v>
      </c>
      <c r="R8" s="1"/>
    </row>
    <row r="9" spans="1:18" ht="15.75" x14ac:dyDescent="0.25">
      <c r="A9" s="1"/>
      <c r="B9" s="77">
        <v>5</v>
      </c>
      <c r="C9" s="160" t="s">
        <v>351</v>
      </c>
      <c r="D9" s="75" t="s">
        <v>15</v>
      </c>
      <c r="E9" s="180">
        <v>67</v>
      </c>
      <c r="F9" s="180">
        <v>100</v>
      </c>
      <c r="G9" s="3">
        <f t="shared" si="0"/>
        <v>1</v>
      </c>
      <c r="H9" s="75" t="str">
        <f t="shared" si="3"/>
        <v>TINGGI</v>
      </c>
      <c r="I9" s="1"/>
      <c r="J9" s="1"/>
      <c r="K9" s="75">
        <v>5</v>
      </c>
      <c r="L9" s="159" t="s">
        <v>386</v>
      </c>
      <c r="M9" s="75" t="s">
        <v>44</v>
      </c>
      <c r="N9" s="180">
        <v>63</v>
      </c>
      <c r="O9" s="180">
        <v>77</v>
      </c>
      <c r="P9" s="3">
        <f t="shared" si="1"/>
        <v>0.3783783783783784</v>
      </c>
      <c r="Q9" s="75" t="str">
        <f t="shared" si="2"/>
        <v>SEDANG</v>
      </c>
      <c r="R9" s="1"/>
    </row>
    <row r="10" spans="1:18" ht="15.75" x14ac:dyDescent="0.25">
      <c r="A10" s="1"/>
      <c r="B10" s="77">
        <v>6</v>
      </c>
      <c r="C10" s="160" t="s">
        <v>352</v>
      </c>
      <c r="D10" s="75" t="s">
        <v>16</v>
      </c>
      <c r="E10" s="180">
        <v>73</v>
      </c>
      <c r="F10" s="180">
        <v>70</v>
      </c>
      <c r="G10" s="3">
        <f t="shared" si="0"/>
        <v>-0.1111111111111111</v>
      </c>
      <c r="H10" s="75" t="str">
        <f t="shared" si="3"/>
        <v>RENDAH</v>
      </c>
      <c r="I10" s="1"/>
      <c r="J10" s="1"/>
      <c r="K10" s="75">
        <v>6</v>
      </c>
      <c r="L10" s="159" t="s">
        <v>387</v>
      </c>
      <c r="M10" s="75" t="s">
        <v>77</v>
      </c>
      <c r="N10" s="180">
        <v>67</v>
      </c>
      <c r="O10" s="180">
        <v>83</v>
      </c>
      <c r="P10" s="3">
        <f t="shared" si="1"/>
        <v>0.48484848484848486</v>
      </c>
      <c r="Q10" s="75" t="str">
        <f t="shared" si="2"/>
        <v>SEDANG</v>
      </c>
      <c r="R10" s="1"/>
    </row>
    <row r="11" spans="1:18" ht="15.75" x14ac:dyDescent="0.25">
      <c r="A11" s="1"/>
      <c r="B11" s="77">
        <v>7</v>
      </c>
      <c r="C11" s="160" t="s">
        <v>353</v>
      </c>
      <c r="D11" s="75" t="s">
        <v>17</v>
      </c>
      <c r="E11" s="180">
        <v>70</v>
      </c>
      <c r="F11" s="180">
        <v>100</v>
      </c>
      <c r="G11" s="3">
        <f t="shared" si="0"/>
        <v>1</v>
      </c>
      <c r="H11" s="75" t="str">
        <f t="shared" si="3"/>
        <v>TINGGI</v>
      </c>
      <c r="I11" s="1"/>
      <c r="J11" s="1"/>
      <c r="K11" s="75">
        <v>7</v>
      </c>
      <c r="L11" s="159" t="s">
        <v>388</v>
      </c>
      <c r="M11" s="75" t="s">
        <v>45</v>
      </c>
      <c r="N11" s="180">
        <v>73</v>
      </c>
      <c r="O11" s="180">
        <v>93</v>
      </c>
      <c r="P11" s="3">
        <f t="shared" si="1"/>
        <v>0.7407407407407407</v>
      </c>
      <c r="Q11" s="75" t="str">
        <f t="shared" si="2"/>
        <v>TINGGI</v>
      </c>
      <c r="R11" s="1"/>
    </row>
    <row r="12" spans="1:18" ht="15.75" x14ac:dyDescent="0.25">
      <c r="A12" s="1"/>
      <c r="B12" s="77">
        <v>8</v>
      </c>
      <c r="C12" s="160" t="s">
        <v>354</v>
      </c>
      <c r="D12" s="75" t="s">
        <v>18</v>
      </c>
      <c r="E12" s="180">
        <v>50</v>
      </c>
      <c r="F12" s="180">
        <v>83</v>
      </c>
      <c r="G12" s="3">
        <f t="shared" si="0"/>
        <v>0.66</v>
      </c>
      <c r="H12" s="75" t="str">
        <f t="shared" si="3"/>
        <v>SEDANG</v>
      </c>
      <c r="I12" s="1"/>
      <c r="J12" s="1"/>
      <c r="K12" s="75">
        <v>8</v>
      </c>
      <c r="L12" s="159" t="s">
        <v>389</v>
      </c>
      <c r="M12" s="75" t="s">
        <v>46</v>
      </c>
      <c r="N12" s="180">
        <v>57</v>
      </c>
      <c r="O12" s="180">
        <v>83</v>
      </c>
      <c r="P12" s="3">
        <f t="shared" si="1"/>
        <v>0.60465116279069764</v>
      </c>
      <c r="Q12" s="75" t="str">
        <f t="shared" si="2"/>
        <v>SEDANG</v>
      </c>
      <c r="R12" s="1"/>
    </row>
    <row r="13" spans="1:18" ht="15.75" x14ac:dyDescent="0.25">
      <c r="A13" s="1"/>
      <c r="B13" s="77">
        <v>9</v>
      </c>
      <c r="C13" s="160" t="s">
        <v>355</v>
      </c>
      <c r="D13" s="75" t="s">
        <v>19</v>
      </c>
      <c r="E13" s="180">
        <v>57</v>
      </c>
      <c r="F13" s="180">
        <v>73</v>
      </c>
      <c r="G13" s="3">
        <f t="shared" si="0"/>
        <v>0.37209302325581395</v>
      </c>
      <c r="H13" s="75" t="str">
        <f t="shared" si="3"/>
        <v>SEDANG</v>
      </c>
      <c r="I13" s="1"/>
      <c r="J13" s="1"/>
      <c r="K13" s="75">
        <v>9</v>
      </c>
      <c r="L13" s="159" t="s">
        <v>390</v>
      </c>
      <c r="M13" s="75" t="s">
        <v>47</v>
      </c>
      <c r="N13" s="180">
        <v>67</v>
      </c>
      <c r="O13" s="180">
        <v>83</v>
      </c>
      <c r="P13" s="3">
        <f t="shared" si="1"/>
        <v>0.48484848484848486</v>
      </c>
      <c r="Q13" s="75" t="str">
        <f t="shared" si="2"/>
        <v>SEDANG</v>
      </c>
      <c r="R13" s="1"/>
    </row>
    <row r="14" spans="1:18" ht="15.75" x14ac:dyDescent="0.25">
      <c r="A14" s="1"/>
      <c r="B14" s="77">
        <v>10</v>
      </c>
      <c r="C14" s="160" t="s">
        <v>356</v>
      </c>
      <c r="D14" s="75" t="s">
        <v>20</v>
      </c>
      <c r="E14" s="180">
        <v>47</v>
      </c>
      <c r="F14" s="180">
        <v>70</v>
      </c>
      <c r="G14" s="3">
        <f t="shared" si="0"/>
        <v>0.43396226415094341</v>
      </c>
      <c r="H14" s="75" t="str">
        <f t="shared" si="3"/>
        <v>SEDANG</v>
      </c>
      <c r="I14" s="1"/>
      <c r="J14" s="1"/>
      <c r="K14" s="75">
        <v>10</v>
      </c>
      <c r="L14" s="159" t="s">
        <v>391</v>
      </c>
      <c r="M14" s="75" t="s">
        <v>48</v>
      </c>
      <c r="N14" s="180">
        <v>57</v>
      </c>
      <c r="O14" s="180">
        <v>77</v>
      </c>
      <c r="P14" s="3">
        <f t="shared" si="1"/>
        <v>0.46511627906976744</v>
      </c>
      <c r="Q14" s="75" t="str">
        <f t="shared" si="2"/>
        <v>SEDANG</v>
      </c>
      <c r="R14" s="1"/>
    </row>
    <row r="15" spans="1:18" ht="15.75" x14ac:dyDescent="0.25">
      <c r="A15" s="1"/>
      <c r="B15" s="77">
        <v>11</v>
      </c>
      <c r="C15" s="160" t="s">
        <v>357</v>
      </c>
      <c r="D15" s="75" t="s">
        <v>21</v>
      </c>
      <c r="E15" s="180">
        <v>63</v>
      </c>
      <c r="F15" s="180">
        <v>70</v>
      </c>
      <c r="G15" s="3">
        <f t="shared" si="0"/>
        <v>0.1891891891891892</v>
      </c>
      <c r="H15" s="75" t="str">
        <f t="shared" si="3"/>
        <v>RENDAH</v>
      </c>
      <c r="I15" s="1"/>
      <c r="J15" s="1"/>
      <c r="K15" s="75">
        <v>11</v>
      </c>
      <c r="L15" s="159" t="s">
        <v>392</v>
      </c>
      <c r="M15" s="75" t="s">
        <v>49</v>
      </c>
      <c r="N15" s="180">
        <v>60</v>
      </c>
      <c r="O15" s="180">
        <v>80</v>
      </c>
      <c r="P15" s="3">
        <f t="shared" si="1"/>
        <v>0.5</v>
      </c>
      <c r="Q15" s="75" t="str">
        <f t="shared" si="2"/>
        <v>SEDANG</v>
      </c>
      <c r="R15" s="1"/>
    </row>
    <row r="16" spans="1:18" ht="15.75" x14ac:dyDescent="0.25">
      <c r="A16" s="1"/>
      <c r="B16" s="77">
        <v>12</v>
      </c>
      <c r="C16" s="160" t="s">
        <v>358</v>
      </c>
      <c r="D16" s="75" t="s">
        <v>22</v>
      </c>
      <c r="E16" s="180">
        <v>47</v>
      </c>
      <c r="F16" s="180">
        <v>73</v>
      </c>
      <c r="G16" s="3">
        <f t="shared" si="0"/>
        <v>0.49056603773584906</v>
      </c>
      <c r="H16" s="75" t="str">
        <f t="shared" si="3"/>
        <v>SEDANG</v>
      </c>
      <c r="I16" s="1"/>
      <c r="J16" s="1"/>
      <c r="K16" s="75">
        <v>12</v>
      </c>
      <c r="L16" s="159" t="s">
        <v>393</v>
      </c>
      <c r="M16" s="75" t="s">
        <v>50</v>
      </c>
      <c r="N16" s="180">
        <v>70</v>
      </c>
      <c r="O16" s="180">
        <v>77</v>
      </c>
      <c r="P16" s="3">
        <f t="shared" si="1"/>
        <v>0.23333333333333334</v>
      </c>
      <c r="Q16" s="75" t="str">
        <f t="shared" si="2"/>
        <v>RENDAH</v>
      </c>
      <c r="R16" s="1"/>
    </row>
    <row r="17" spans="1:18" ht="15.75" x14ac:dyDescent="0.25">
      <c r="A17" s="1"/>
      <c r="B17" s="77">
        <v>13</v>
      </c>
      <c r="C17" s="160" t="s">
        <v>359</v>
      </c>
      <c r="D17" s="75" t="s">
        <v>23</v>
      </c>
      <c r="E17" s="180">
        <v>70</v>
      </c>
      <c r="F17" s="180">
        <v>87</v>
      </c>
      <c r="G17" s="3">
        <f t="shared" si="0"/>
        <v>0.56666666666666665</v>
      </c>
      <c r="H17" s="75" t="str">
        <f t="shared" si="3"/>
        <v>SEDANG</v>
      </c>
      <c r="I17" s="1"/>
      <c r="J17" s="1"/>
      <c r="K17" s="75">
        <v>13</v>
      </c>
      <c r="L17" s="159" t="s">
        <v>394</v>
      </c>
      <c r="M17" s="75" t="s">
        <v>51</v>
      </c>
      <c r="N17" s="180">
        <v>63</v>
      </c>
      <c r="O17" s="180">
        <v>73</v>
      </c>
      <c r="P17" s="3">
        <f t="shared" si="1"/>
        <v>0.27027027027027029</v>
      </c>
      <c r="Q17" s="75" t="str">
        <f t="shared" si="2"/>
        <v>RENDAH</v>
      </c>
      <c r="R17" s="1"/>
    </row>
    <row r="18" spans="1:18" ht="15.75" x14ac:dyDescent="0.25">
      <c r="A18" s="1"/>
      <c r="B18" s="77">
        <v>14</v>
      </c>
      <c r="C18" s="160" t="s">
        <v>360</v>
      </c>
      <c r="D18" s="75" t="s">
        <v>24</v>
      </c>
      <c r="E18" s="180">
        <v>53</v>
      </c>
      <c r="F18" s="180">
        <v>83</v>
      </c>
      <c r="G18" s="3">
        <f t="shared" si="0"/>
        <v>0.63829787234042556</v>
      </c>
      <c r="H18" s="75" t="str">
        <f t="shared" si="3"/>
        <v>SEDANG</v>
      </c>
      <c r="I18" s="1"/>
      <c r="J18" s="1"/>
      <c r="K18" s="75">
        <v>14</v>
      </c>
      <c r="L18" s="159" t="s">
        <v>395</v>
      </c>
      <c r="M18" s="75" t="s">
        <v>52</v>
      </c>
      <c r="N18" s="180">
        <v>70</v>
      </c>
      <c r="O18" s="180">
        <v>87</v>
      </c>
      <c r="P18" s="3">
        <f t="shared" si="1"/>
        <v>0.56666666666666665</v>
      </c>
      <c r="Q18" s="75" t="str">
        <f t="shared" si="2"/>
        <v>SEDANG</v>
      </c>
      <c r="R18" s="1"/>
    </row>
    <row r="19" spans="1:18" ht="15.75" x14ac:dyDescent="0.25">
      <c r="A19" s="1"/>
      <c r="B19" s="77">
        <v>15</v>
      </c>
      <c r="C19" s="160" t="s">
        <v>361</v>
      </c>
      <c r="D19" s="75" t="s">
        <v>25</v>
      </c>
      <c r="E19" s="180">
        <v>60</v>
      </c>
      <c r="F19" s="180">
        <v>93</v>
      </c>
      <c r="G19" s="3">
        <f t="shared" si="0"/>
        <v>0.82499999999999996</v>
      </c>
      <c r="H19" s="75" t="str">
        <f t="shared" si="3"/>
        <v>TINGGI</v>
      </c>
      <c r="I19" s="1"/>
      <c r="J19" s="1"/>
      <c r="K19" s="75">
        <v>15</v>
      </c>
      <c r="L19" s="159" t="s">
        <v>396</v>
      </c>
      <c r="M19" s="75" t="s">
        <v>53</v>
      </c>
      <c r="N19" s="180">
        <v>47</v>
      </c>
      <c r="O19" s="180">
        <v>60</v>
      </c>
      <c r="P19" s="3">
        <f t="shared" si="1"/>
        <v>0.24528301886792453</v>
      </c>
      <c r="Q19" s="75" t="str">
        <f t="shared" si="2"/>
        <v>RENDAH</v>
      </c>
      <c r="R19" s="1"/>
    </row>
    <row r="20" spans="1:18" ht="15.75" x14ac:dyDescent="0.25">
      <c r="A20" s="1"/>
      <c r="B20" s="77">
        <v>16</v>
      </c>
      <c r="C20" s="160" t="s">
        <v>362</v>
      </c>
      <c r="D20" s="75" t="s">
        <v>26</v>
      </c>
      <c r="E20" s="180">
        <v>43</v>
      </c>
      <c r="F20" s="180">
        <v>77</v>
      </c>
      <c r="G20" s="3">
        <f t="shared" si="0"/>
        <v>0.59649122807017541</v>
      </c>
      <c r="H20" s="75" t="str">
        <f t="shared" si="3"/>
        <v>SEDANG</v>
      </c>
      <c r="I20" s="1"/>
      <c r="J20" s="1"/>
      <c r="K20" s="75">
        <v>16</v>
      </c>
      <c r="L20" s="159" t="s">
        <v>397</v>
      </c>
      <c r="M20" s="75" t="s">
        <v>54</v>
      </c>
      <c r="N20" s="180">
        <v>60</v>
      </c>
      <c r="O20" s="180">
        <v>77</v>
      </c>
      <c r="P20" s="80">
        <f t="shared" si="1"/>
        <v>0.42499999999999999</v>
      </c>
      <c r="Q20" s="79" t="str">
        <f t="shared" si="2"/>
        <v>SEDANG</v>
      </c>
      <c r="R20" s="1"/>
    </row>
    <row r="21" spans="1:18" ht="15.75" x14ac:dyDescent="0.25">
      <c r="A21" s="1"/>
      <c r="B21" s="77">
        <v>17</v>
      </c>
      <c r="C21" s="160" t="s">
        <v>363</v>
      </c>
      <c r="D21" s="75" t="s">
        <v>27</v>
      </c>
      <c r="E21" s="180">
        <v>50</v>
      </c>
      <c r="F21" s="180">
        <v>80</v>
      </c>
      <c r="G21" s="3">
        <f t="shared" si="0"/>
        <v>0.6</v>
      </c>
      <c r="H21" s="75" t="str">
        <f t="shared" si="3"/>
        <v>SEDANG</v>
      </c>
      <c r="I21" s="1"/>
      <c r="J21" s="1"/>
      <c r="K21" s="75">
        <v>17</v>
      </c>
      <c r="L21" s="159" t="s">
        <v>398</v>
      </c>
      <c r="M21" s="75" t="s">
        <v>55</v>
      </c>
      <c r="N21" s="180">
        <v>57</v>
      </c>
      <c r="O21" s="180">
        <v>83</v>
      </c>
      <c r="P21" s="3">
        <f t="shared" si="1"/>
        <v>0.60465116279069764</v>
      </c>
      <c r="Q21" s="75" t="str">
        <f t="shared" si="2"/>
        <v>SEDANG</v>
      </c>
      <c r="R21" s="1"/>
    </row>
    <row r="22" spans="1:18" ht="15.75" x14ac:dyDescent="0.25">
      <c r="A22" s="1"/>
      <c r="B22" s="77">
        <v>18</v>
      </c>
      <c r="C22" s="160" t="s">
        <v>364</v>
      </c>
      <c r="D22" s="75" t="s">
        <v>28</v>
      </c>
      <c r="E22" s="180">
        <v>57</v>
      </c>
      <c r="F22" s="180">
        <v>97</v>
      </c>
      <c r="G22" s="3">
        <f t="shared" si="0"/>
        <v>0.93023255813953487</v>
      </c>
      <c r="H22" s="75" t="str">
        <f t="shared" si="3"/>
        <v>TINGGI</v>
      </c>
      <c r="I22" s="1"/>
      <c r="J22" s="1"/>
      <c r="K22" s="75">
        <v>18</v>
      </c>
      <c r="L22" s="159" t="s">
        <v>399</v>
      </c>
      <c r="M22" s="75" t="s">
        <v>56</v>
      </c>
      <c r="N22" s="180">
        <v>63</v>
      </c>
      <c r="O22" s="180">
        <v>90</v>
      </c>
      <c r="P22" s="3">
        <f t="shared" si="1"/>
        <v>0.72972972972972971</v>
      </c>
      <c r="Q22" s="75" t="str">
        <f t="shared" si="2"/>
        <v>TINGGI</v>
      </c>
      <c r="R22" s="1"/>
    </row>
    <row r="23" spans="1:18" ht="15.75" x14ac:dyDescent="0.25">
      <c r="A23" s="1"/>
      <c r="B23" s="77">
        <v>19</v>
      </c>
      <c r="C23" s="160" t="s">
        <v>365</v>
      </c>
      <c r="D23" s="75" t="s">
        <v>29</v>
      </c>
      <c r="E23" s="180">
        <v>53</v>
      </c>
      <c r="F23" s="180">
        <v>93</v>
      </c>
      <c r="G23" s="3">
        <f t="shared" si="0"/>
        <v>0.85106382978723405</v>
      </c>
      <c r="H23" s="75" t="str">
        <f t="shared" si="3"/>
        <v>TINGGI</v>
      </c>
      <c r="I23" s="1"/>
      <c r="J23" s="1"/>
      <c r="K23" s="75">
        <v>19</v>
      </c>
      <c r="L23" s="159" t="s">
        <v>400</v>
      </c>
      <c r="M23" s="75" t="s">
        <v>78</v>
      </c>
      <c r="N23" s="180">
        <v>70</v>
      </c>
      <c r="O23" s="180">
        <v>90</v>
      </c>
      <c r="P23" s="3">
        <f t="shared" si="1"/>
        <v>0.66666666666666663</v>
      </c>
      <c r="Q23" s="75" t="str">
        <f t="shared" si="2"/>
        <v>SEDANG</v>
      </c>
      <c r="R23" s="1"/>
    </row>
    <row r="24" spans="1:18" ht="15.75" x14ac:dyDescent="0.25">
      <c r="A24" s="1"/>
      <c r="B24" s="77">
        <v>20</v>
      </c>
      <c r="C24" s="160" t="s">
        <v>366</v>
      </c>
      <c r="D24" s="75" t="s">
        <v>30</v>
      </c>
      <c r="E24" s="180">
        <v>60</v>
      </c>
      <c r="F24" s="180">
        <v>93</v>
      </c>
      <c r="G24" s="3">
        <f t="shared" si="0"/>
        <v>0.82499999999999996</v>
      </c>
      <c r="H24" s="75" t="str">
        <f t="shared" si="3"/>
        <v>TINGGI</v>
      </c>
      <c r="I24" s="1"/>
      <c r="J24" s="1"/>
      <c r="K24" s="75">
        <v>20</v>
      </c>
      <c r="L24" s="159" t="s">
        <v>401</v>
      </c>
      <c r="M24" s="75" t="s">
        <v>79</v>
      </c>
      <c r="N24" s="180">
        <v>37</v>
      </c>
      <c r="O24" s="180">
        <v>67</v>
      </c>
      <c r="P24" s="3">
        <f t="shared" si="1"/>
        <v>0.47619047619047616</v>
      </c>
      <c r="Q24" s="75" t="str">
        <f t="shared" si="2"/>
        <v>SEDANG</v>
      </c>
      <c r="R24" s="1"/>
    </row>
    <row r="25" spans="1:18" ht="15.75" x14ac:dyDescent="0.25">
      <c r="A25" s="1"/>
      <c r="B25" s="77">
        <v>21</v>
      </c>
      <c r="C25" s="160" t="s">
        <v>367</v>
      </c>
      <c r="D25" s="75" t="s">
        <v>31</v>
      </c>
      <c r="E25" s="180">
        <v>67</v>
      </c>
      <c r="F25" s="180">
        <v>77</v>
      </c>
      <c r="G25" s="3">
        <f t="shared" si="0"/>
        <v>0.30303030303030304</v>
      </c>
      <c r="H25" s="75" t="str">
        <f t="shared" si="3"/>
        <v>SEDANG</v>
      </c>
      <c r="I25" s="1"/>
      <c r="J25" s="1"/>
      <c r="K25" s="75">
        <v>21</v>
      </c>
      <c r="L25" s="159" t="s">
        <v>402</v>
      </c>
      <c r="M25" s="75" t="s">
        <v>57</v>
      </c>
      <c r="N25" s="180">
        <v>43</v>
      </c>
      <c r="O25" s="180">
        <v>60</v>
      </c>
      <c r="P25" s="3">
        <f t="shared" si="1"/>
        <v>0.2982456140350877</v>
      </c>
      <c r="Q25" s="75" t="str">
        <f t="shared" si="2"/>
        <v>RENDAH</v>
      </c>
      <c r="R25" s="1"/>
    </row>
    <row r="26" spans="1:18" ht="15.75" x14ac:dyDescent="0.25">
      <c r="A26" s="1"/>
      <c r="B26" s="77">
        <v>22</v>
      </c>
      <c r="C26" s="160" t="s">
        <v>368</v>
      </c>
      <c r="D26" s="75" t="s">
        <v>32</v>
      </c>
      <c r="E26" s="180">
        <v>63</v>
      </c>
      <c r="F26" s="180">
        <v>80</v>
      </c>
      <c r="G26" s="3">
        <f t="shared" si="0"/>
        <v>0.45945945945945948</v>
      </c>
      <c r="H26" s="75" t="str">
        <f t="shared" si="3"/>
        <v>SEDANG</v>
      </c>
      <c r="I26" s="1"/>
      <c r="J26" s="1"/>
      <c r="K26" s="75">
        <v>22</v>
      </c>
      <c r="L26" s="159" t="s">
        <v>403</v>
      </c>
      <c r="M26" s="75" t="s">
        <v>80</v>
      </c>
      <c r="N26" s="180">
        <v>73</v>
      </c>
      <c r="O26" s="180">
        <v>83</v>
      </c>
      <c r="P26" s="3">
        <f t="shared" si="1"/>
        <v>0.37037037037037035</v>
      </c>
      <c r="Q26" s="75" t="str">
        <f t="shared" si="2"/>
        <v>SEDANG</v>
      </c>
      <c r="R26" s="1"/>
    </row>
    <row r="27" spans="1:18" ht="15.75" x14ac:dyDescent="0.25">
      <c r="A27" s="1"/>
      <c r="B27" s="77">
        <v>23</v>
      </c>
      <c r="C27" s="160" t="s">
        <v>369</v>
      </c>
      <c r="D27" s="75" t="s">
        <v>33</v>
      </c>
      <c r="E27" s="180">
        <v>67</v>
      </c>
      <c r="F27" s="180">
        <v>87</v>
      </c>
      <c r="G27" s="3">
        <f t="shared" si="0"/>
        <v>0.60606060606060608</v>
      </c>
      <c r="H27" s="75" t="str">
        <f t="shared" si="3"/>
        <v>SEDANG</v>
      </c>
      <c r="I27" s="1"/>
      <c r="J27" s="1"/>
      <c r="K27" s="75">
        <v>23</v>
      </c>
      <c r="L27" s="159" t="s">
        <v>404</v>
      </c>
      <c r="M27" s="75" t="s">
        <v>58</v>
      </c>
      <c r="N27" s="180">
        <v>63</v>
      </c>
      <c r="O27" s="180">
        <v>83</v>
      </c>
      <c r="P27" s="3">
        <f t="shared" si="1"/>
        <v>0.54054054054054057</v>
      </c>
      <c r="Q27" s="75" t="str">
        <f t="shared" si="2"/>
        <v>SEDANG</v>
      </c>
      <c r="R27" s="1"/>
    </row>
    <row r="28" spans="1:18" ht="15.75" x14ac:dyDescent="0.25">
      <c r="A28" s="1"/>
      <c r="B28" s="77">
        <v>24</v>
      </c>
      <c r="C28" s="160" t="s">
        <v>370</v>
      </c>
      <c r="D28" s="75" t="s">
        <v>34</v>
      </c>
      <c r="E28" s="180">
        <v>63</v>
      </c>
      <c r="F28" s="180">
        <v>87</v>
      </c>
      <c r="G28" s="3">
        <f t="shared" si="0"/>
        <v>0.64864864864864868</v>
      </c>
      <c r="H28" s="75" t="str">
        <f t="shared" si="3"/>
        <v>SEDANG</v>
      </c>
      <c r="I28" s="1"/>
      <c r="J28" s="1"/>
      <c r="K28" s="75">
        <v>24</v>
      </c>
      <c r="L28" s="159" t="s">
        <v>405</v>
      </c>
      <c r="M28" s="75" t="s">
        <v>59</v>
      </c>
      <c r="N28" s="180">
        <v>63</v>
      </c>
      <c r="O28" s="180">
        <v>80</v>
      </c>
      <c r="P28" s="3">
        <f t="shared" si="1"/>
        <v>0.45945945945945948</v>
      </c>
      <c r="Q28" s="75" t="str">
        <f t="shared" si="2"/>
        <v>SEDANG</v>
      </c>
      <c r="R28" s="1"/>
    </row>
    <row r="29" spans="1:18" ht="15.75" x14ac:dyDescent="0.25">
      <c r="A29" s="1"/>
      <c r="B29" s="77">
        <v>25</v>
      </c>
      <c r="C29" s="160" t="s">
        <v>371</v>
      </c>
      <c r="D29" s="75" t="s">
        <v>35</v>
      </c>
      <c r="E29" s="180">
        <v>67</v>
      </c>
      <c r="F29" s="180">
        <v>93</v>
      </c>
      <c r="G29" s="3">
        <f t="shared" si="0"/>
        <v>0.78787878787878785</v>
      </c>
      <c r="H29" s="75" t="str">
        <f t="shared" si="3"/>
        <v>TINGGI</v>
      </c>
      <c r="I29" s="1"/>
      <c r="J29" s="1"/>
      <c r="K29" s="75">
        <v>25</v>
      </c>
      <c r="L29" s="159" t="s">
        <v>406</v>
      </c>
      <c r="M29" s="75" t="s">
        <v>81</v>
      </c>
      <c r="N29" s="180">
        <v>60</v>
      </c>
      <c r="O29" s="180">
        <v>73</v>
      </c>
      <c r="P29" s="3">
        <f t="shared" si="1"/>
        <v>0.32500000000000001</v>
      </c>
      <c r="Q29" s="75" t="str">
        <f t="shared" si="2"/>
        <v>SEDANG</v>
      </c>
      <c r="R29" s="1"/>
    </row>
    <row r="30" spans="1:18" ht="15.75" x14ac:dyDescent="0.25">
      <c r="A30" s="1"/>
      <c r="B30" s="77">
        <v>26</v>
      </c>
      <c r="C30" s="160" t="s">
        <v>372</v>
      </c>
      <c r="D30" s="75" t="s">
        <v>36</v>
      </c>
      <c r="E30" s="180">
        <v>67</v>
      </c>
      <c r="F30" s="180">
        <v>100</v>
      </c>
      <c r="G30" s="3">
        <f t="shared" si="0"/>
        <v>1</v>
      </c>
      <c r="H30" s="75" t="str">
        <f t="shared" si="3"/>
        <v>TINGGI</v>
      </c>
      <c r="I30" s="1"/>
      <c r="J30" s="1"/>
      <c r="K30" s="75">
        <v>26</v>
      </c>
      <c r="L30" s="159" t="s">
        <v>407</v>
      </c>
      <c r="M30" s="75" t="s">
        <v>60</v>
      </c>
      <c r="N30" s="180">
        <v>67</v>
      </c>
      <c r="O30" s="180">
        <v>80</v>
      </c>
      <c r="P30" s="3">
        <f t="shared" si="1"/>
        <v>0.39393939393939392</v>
      </c>
      <c r="Q30" s="75" t="str">
        <f t="shared" si="2"/>
        <v>SEDANG</v>
      </c>
      <c r="R30" s="1"/>
    </row>
    <row r="31" spans="1:18" ht="15.75" x14ac:dyDescent="0.25">
      <c r="A31" s="1"/>
      <c r="B31" s="77">
        <v>27</v>
      </c>
      <c r="C31" s="160" t="s">
        <v>373</v>
      </c>
      <c r="D31" s="75" t="s">
        <v>37</v>
      </c>
      <c r="E31" s="180">
        <v>63</v>
      </c>
      <c r="F31" s="180">
        <v>97</v>
      </c>
      <c r="G31" s="3">
        <f t="shared" si="0"/>
        <v>0.91891891891891897</v>
      </c>
      <c r="H31" s="75" t="str">
        <f t="shared" si="3"/>
        <v>TINGGI</v>
      </c>
      <c r="I31" s="1"/>
      <c r="J31" s="1"/>
      <c r="K31" s="75">
        <v>27</v>
      </c>
      <c r="L31" s="159" t="s">
        <v>408</v>
      </c>
      <c r="M31" s="75" t="s">
        <v>61</v>
      </c>
      <c r="N31" s="180">
        <v>67</v>
      </c>
      <c r="O31" s="180">
        <v>87</v>
      </c>
      <c r="P31" s="3">
        <f t="shared" si="1"/>
        <v>0.60606060606060608</v>
      </c>
      <c r="Q31" s="75" t="str">
        <f t="shared" si="2"/>
        <v>SEDANG</v>
      </c>
      <c r="R31" s="1"/>
    </row>
    <row r="32" spans="1:18" ht="15.75" x14ac:dyDescent="0.25">
      <c r="A32" s="1"/>
      <c r="B32" s="77">
        <v>28</v>
      </c>
      <c r="C32" s="160" t="s">
        <v>374</v>
      </c>
      <c r="D32" s="75" t="s">
        <v>38</v>
      </c>
      <c r="E32" s="180">
        <v>40</v>
      </c>
      <c r="F32" s="180">
        <v>87</v>
      </c>
      <c r="G32" s="3">
        <f t="shared" si="0"/>
        <v>0.78333333333333333</v>
      </c>
      <c r="H32" s="75" t="str">
        <f t="shared" si="3"/>
        <v>TINGGI</v>
      </c>
      <c r="I32" s="1"/>
      <c r="J32" s="1"/>
      <c r="K32" s="75">
        <v>28</v>
      </c>
      <c r="L32" s="159" t="s">
        <v>409</v>
      </c>
      <c r="M32" s="75" t="s">
        <v>62</v>
      </c>
      <c r="N32" s="180">
        <v>73</v>
      </c>
      <c r="O32" s="180">
        <v>90</v>
      </c>
      <c r="P32" s="3">
        <f t="shared" si="1"/>
        <v>0.62962962962962965</v>
      </c>
      <c r="Q32" s="75" t="str">
        <f t="shared" si="2"/>
        <v>SEDANG</v>
      </c>
      <c r="R32" s="1"/>
    </row>
    <row r="33" spans="1:18" ht="15.75" x14ac:dyDescent="0.25">
      <c r="A33" s="1"/>
      <c r="B33" s="77">
        <v>29</v>
      </c>
      <c r="C33" s="160" t="s">
        <v>375</v>
      </c>
      <c r="D33" s="75" t="s">
        <v>39</v>
      </c>
      <c r="E33" s="180">
        <v>70</v>
      </c>
      <c r="F33" s="180">
        <v>93</v>
      </c>
      <c r="G33" s="3">
        <f t="shared" si="0"/>
        <v>0.76666666666666672</v>
      </c>
      <c r="H33" s="75" t="str">
        <f t="shared" si="3"/>
        <v>TINGGI</v>
      </c>
      <c r="I33" s="1"/>
      <c r="J33" s="1"/>
      <c r="K33" s="91">
        <v>29</v>
      </c>
      <c r="L33" s="159" t="s">
        <v>410</v>
      </c>
      <c r="M33" s="91" t="s">
        <v>63</v>
      </c>
      <c r="N33" s="180">
        <v>53</v>
      </c>
      <c r="O33" s="180">
        <v>77</v>
      </c>
      <c r="P33" s="3">
        <f t="shared" si="1"/>
        <v>0.51063829787234039</v>
      </c>
      <c r="Q33" s="91" t="str">
        <f t="shared" si="2"/>
        <v>SEDANG</v>
      </c>
      <c r="R33" s="1"/>
    </row>
    <row r="34" spans="1:18" ht="15.75" x14ac:dyDescent="0.25">
      <c r="A34" s="1"/>
      <c r="B34" s="77">
        <v>30</v>
      </c>
      <c r="C34" s="160" t="s">
        <v>376</v>
      </c>
      <c r="D34" s="75" t="s">
        <v>85</v>
      </c>
      <c r="E34" s="180">
        <v>77</v>
      </c>
      <c r="F34" s="180">
        <v>93</v>
      </c>
      <c r="G34" s="3">
        <f t="shared" si="0"/>
        <v>0.69565217391304346</v>
      </c>
      <c r="H34" s="75" t="str">
        <f t="shared" si="3"/>
        <v>SEDANG</v>
      </c>
      <c r="I34" s="1"/>
      <c r="J34" s="1"/>
      <c r="K34" s="91">
        <v>30</v>
      </c>
      <c r="L34" s="159" t="s">
        <v>411</v>
      </c>
      <c r="M34" s="91" t="s">
        <v>86</v>
      </c>
      <c r="N34" s="180">
        <v>67</v>
      </c>
      <c r="O34" s="180">
        <v>63</v>
      </c>
      <c r="P34" s="3">
        <f t="shared" si="1"/>
        <v>-0.12121212121212122</v>
      </c>
      <c r="Q34" s="91" t="str">
        <f t="shared" si="2"/>
        <v>RENDAH</v>
      </c>
      <c r="R34" s="1"/>
    </row>
    <row r="35" spans="1:18" ht="15.75" x14ac:dyDescent="0.25">
      <c r="A35" s="1"/>
      <c r="B35" s="77">
        <v>31</v>
      </c>
      <c r="C35" s="160" t="s">
        <v>377</v>
      </c>
      <c r="D35" s="91" t="s">
        <v>345</v>
      </c>
      <c r="E35" s="180">
        <v>77</v>
      </c>
      <c r="F35" s="180">
        <v>97</v>
      </c>
      <c r="G35" s="3">
        <f t="shared" ref="G35:G36" si="4">((F35-E35)/(100-E35))</f>
        <v>0.86956521739130432</v>
      </c>
      <c r="H35" s="91" t="str">
        <f t="shared" ref="H35:H36" si="5">IF(G35&gt;0.7,"TINGGI",IF(G35&lt;0.3,"RENDAH","SEDANG"))</f>
        <v>TINGGI</v>
      </c>
      <c r="I35" s="1"/>
      <c r="J35" s="1"/>
      <c r="K35" s="91">
        <v>31</v>
      </c>
      <c r="L35" s="159" t="s">
        <v>412</v>
      </c>
      <c r="M35" s="91" t="s">
        <v>380</v>
      </c>
      <c r="N35" s="180">
        <v>63</v>
      </c>
      <c r="O35" s="180">
        <v>80</v>
      </c>
      <c r="P35" s="3">
        <f t="shared" ref="P35:P36" si="6">((O35-N35)/(100-N35))</f>
        <v>0.45945945945945948</v>
      </c>
      <c r="Q35" s="91" t="str">
        <f t="shared" ref="Q35:Q36" si="7">IF(P35&gt;0.7,"TINGGI",IF(P35&lt;0.3,"RENDAH","SEDANG"))</f>
        <v>SEDANG</v>
      </c>
      <c r="R35" s="1"/>
    </row>
    <row r="36" spans="1:18" ht="15.75" x14ac:dyDescent="0.25">
      <c r="A36" s="1"/>
      <c r="B36" s="77">
        <v>32</v>
      </c>
      <c r="C36" s="160" t="s">
        <v>378</v>
      </c>
      <c r="D36" s="91" t="s">
        <v>346</v>
      </c>
      <c r="E36" s="180">
        <v>47</v>
      </c>
      <c r="F36" s="180">
        <v>83</v>
      </c>
      <c r="G36" s="3">
        <f t="shared" si="4"/>
        <v>0.67924528301886788</v>
      </c>
      <c r="H36" s="91" t="str">
        <f t="shared" si="5"/>
        <v>SEDANG</v>
      </c>
      <c r="I36" s="1"/>
      <c r="J36" s="1"/>
      <c r="K36" s="91">
        <v>32</v>
      </c>
      <c r="L36" s="159" t="s">
        <v>413</v>
      </c>
      <c r="M36" s="91" t="s">
        <v>381</v>
      </c>
      <c r="N36" s="180">
        <v>63</v>
      </c>
      <c r="O36" s="180">
        <v>90</v>
      </c>
      <c r="P36" s="3">
        <f t="shared" si="6"/>
        <v>0.72972972972972971</v>
      </c>
      <c r="Q36" s="91" t="str">
        <f t="shared" si="7"/>
        <v>TINGGI</v>
      </c>
      <c r="R36" s="1"/>
    </row>
    <row r="37" spans="1:18" x14ac:dyDescent="0.25">
      <c r="A37" s="1"/>
      <c r="B37" s="76"/>
      <c r="C37" s="3" t="s">
        <v>108</v>
      </c>
      <c r="D37" s="3"/>
      <c r="E37" s="78">
        <f>SUM(E5:E36)</f>
        <v>1921</v>
      </c>
      <c r="F37" s="157">
        <f>SUM(F5:F36)</f>
        <v>2763</v>
      </c>
      <c r="G37" s="3"/>
      <c r="H37" s="3"/>
      <c r="I37" s="1"/>
      <c r="J37" s="1"/>
      <c r="K37" s="3"/>
      <c r="L37" s="3" t="s">
        <v>108</v>
      </c>
      <c r="M37" s="3"/>
      <c r="N37" s="78">
        <f>SUM(N5:N36)</f>
        <v>1986</v>
      </c>
      <c r="O37" s="78">
        <f>SUM(O5:O36)</f>
        <v>2563</v>
      </c>
      <c r="P37" s="3"/>
      <c r="Q37" s="75"/>
      <c r="R37" s="1"/>
    </row>
    <row r="38" spans="1:18" x14ac:dyDescent="0.25">
      <c r="A38" s="1"/>
      <c r="B38" s="76"/>
      <c r="C38" s="3" t="s">
        <v>109</v>
      </c>
      <c r="D38" s="3"/>
      <c r="E38" s="81">
        <f>E37/32</f>
        <v>60.03125</v>
      </c>
      <c r="F38" s="81">
        <f>F37/32</f>
        <v>86.34375</v>
      </c>
      <c r="G38" s="82">
        <f>((F38-E38)/(100-E38))</f>
        <v>0.65832681782642688</v>
      </c>
      <c r="H38" s="83" t="str">
        <f>IF(G38&gt;0.7,"TINGGI",IF(G38&lt;0.3,"RENDAH","SEDANG"))</f>
        <v>SEDANG</v>
      </c>
      <c r="I38" s="1"/>
      <c r="J38" s="1"/>
      <c r="K38" s="3"/>
      <c r="L38" s="3" t="s">
        <v>109</v>
      </c>
      <c r="M38" s="3"/>
      <c r="N38" s="81">
        <f>N37/32</f>
        <v>62.0625</v>
      </c>
      <c r="O38" s="81">
        <f>O37/32</f>
        <v>80.09375</v>
      </c>
      <c r="P38" s="82">
        <f>((O38-N38)/(100-N38))</f>
        <v>0.47528830313014825</v>
      </c>
      <c r="Q38" s="83" t="str">
        <f>IF(P38&gt;0.7,"TINGGI",IF(P38&lt;0.3,"RENDAH","SEDANG"))</f>
        <v>SEDANG</v>
      </c>
      <c r="R38" s="1"/>
    </row>
    <row r="39" spans="1:18" x14ac:dyDescent="0.25">
      <c r="A39" s="1"/>
      <c r="B39" s="339" t="s">
        <v>110</v>
      </c>
      <c r="C39" s="340"/>
      <c r="D39" s="95"/>
      <c r="E39" s="96">
        <f>E38</f>
        <v>60.03125</v>
      </c>
      <c r="F39" s="96">
        <f>F38</f>
        <v>86.34375</v>
      </c>
      <c r="G39" s="96"/>
      <c r="H39" s="98">
        <f>F39-E39</f>
        <v>26.3125</v>
      </c>
      <c r="J39" s="97"/>
      <c r="K39" s="341" t="s">
        <v>110</v>
      </c>
      <c r="L39" s="342"/>
      <c r="M39" s="99"/>
      <c r="N39" s="96">
        <f>N38</f>
        <v>62.0625</v>
      </c>
      <c r="O39" s="96">
        <f>O38</f>
        <v>80.09375</v>
      </c>
      <c r="P39" s="99"/>
      <c r="Q39" s="100">
        <f>O39-N39</f>
        <v>18.03125</v>
      </c>
      <c r="R39" s="1"/>
    </row>
    <row r="40" spans="1:18" x14ac:dyDescent="0.25">
      <c r="A40" s="1"/>
      <c r="B40" s="84"/>
      <c r="C40" s="84"/>
      <c r="D40" s="84"/>
      <c r="E40" s="84"/>
      <c r="F40" s="84"/>
      <c r="G40" s="1"/>
      <c r="H40" s="1"/>
      <c r="I40" s="1"/>
      <c r="J40" s="1"/>
      <c r="K40" s="84"/>
      <c r="L40" s="84"/>
      <c r="M40" s="84"/>
      <c r="N40" s="84"/>
      <c r="O40" s="84"/>
      <c r="P40" s="1"/>
      <c r="Q40" s="1"/>
      <c r="R40" s="1"/>
    </row>
    <row r="41" spans="1:1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mergeCells count="18">
    <mergeCell ref="K3:K4"/>
    <mergeCell ref="L3:L4"/>
    <mergeCell ref="M3:M4"/>
    <mergeCell ref="N3:N4"/>
    <mergeCell ref="B39:C39"/>
    <mergeCell ref="K39:L39"/>
    <mergeCell ref="B2:H2"/>
    <mergeCell ref="K2:Q2"/>
    <mergeCell ref="G3:G4"/>
    <mergeCell ref="H3:H4"/>
    <mergeCell ref="P3:P4"/>
    <mergeCell ref="Q3:Q4"/>
    <mergeCell ref="B3:B4"/>
    <mergeCell ref="C3:C4"/>
    <mergeCell ref="D3:D4"/>
    <mergeCell ref="E3:E4"/>
    <mergeCell ref="O3:O4"/>
    <mergeCell ref="F3:F4"/>
  </mergeCells>
  <pageMargins left="0.7" right="0.7" top="0.75" bottom="0.75" header="0.3" footer="0.3"/>
  <pageSetup paperSize="134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A63"/>
  <sheetViews>
    <sheetView view="pageBreakPreview" topLeftCell="A6" zoomScale="55" zoomScaleNormal="59" zoomScaleSheetLayoutView="55" workbookViewId="0">
      <selection activeCell="X38" sqref="X38"/>
    </sheetView>
  </sheetViews>
  <sheetFormatPr defaultRowHeight="15" x14ac:dyDescent="0.25"/>
  <cols>
    <col min="5" max="5" width="19.42578125" customWidth="1"/>
    <col min="6" max="6" width="9.140625" hidden="1" customWidth="1"/>
    <col min="7" max="7" width="21.85546875" customWidth="1"/>
    <col min="8" max="8" width="9.140625" hidden="1" customWidth="1"/>
    <col min="9" max="9" width="9" customWidth="1"/>
    <col min="10" max="10" width="20.140625" customWidth="1"/>
    <col min="11" max="11" width="22" customWidth="1"/>
    <col min="12" max="12" width="9.140625" hidden="1" customWidth="1"/>
    <col min="16" max="17" width="9.140625" customWidth="1"/>
    <col min="21" max="22" width="9.140625" customWidth="1"/>
    <col min="23" max="23" width="16.42578125" customWidth="1"/>
    <col min="24" max="24" width="15.140625" customWidth="1"/>
  </cols>
  <sheetData>
    <row r="3" spans="3:12" ht="15.75" x14ac:dyDescent="0.25">
      <c r="C3" s="358" t="s">
        <v>117</v>
      </c>
      <c r="D3" s="361" t="s">
        <v>0</v>
      </c>
      <c r="E3" s="363" t="s">
        <v>245</v>
      </c>
      <c r="F3" s="363"/>
      <c r="G3" s="364" t="s">
        <v>246</v>
      </c>
      <c r="H3" s="356"/>
      <c r="I3" s="362" t="s">
        <v>0</v>
      </c>
      <c r="J3" s="103" t="s">
        <v>247</v>
      </c>
      <c r="K3" s="360" t="s">
        <v>246</v>
      </c>
      <c r="L3" s="360"/>
    </row>
    <row r="4" spans="3:12" ht="15.75" x14ac:dyDescent="0.25">
      <c r="C4" s="358"/>
      <c r="D4" s="361"/>
      <c r="E4" s="361" t="s">
        <v>313</v>
      </c>
      <c r="F4" s="361"/>
      <c r="G4" s="361" t="s">
        <v>313</v>
      </c>
      <c r="H4" s="361"/>
      <c r="I4" s="362"/>
      <c r="J4" s="104" t="s">
        <v>248</v>
      </c>
      <c r="K4" s="362" t="s">
        <v>248</v>
      </c>
      <c r="L4" s="362"/>
    </row>
    <row r="5" spans="3:12" ht="15.75" x14ac:dyDescent="0.25">
      <c r="C5" s="101">
        <v>1</v>
      </c>
      <c r="D5" s="101" t="s">
        <v>249</v>
      </c>
      <c r="E5" s="180">
        <v>53</v>
      </c>
      <c r="F5" s="180">
        <v>77</v>
      </c>
      <c r="G5" s="180">
        <v>77</v>
      </c>
      <c r="H5" s="71">
        <v>80</v>
      </c>
      <c r="I5" s="101" t="s">
        <v>250</v>
      </c>
      <c r="J5" s="180">
        <v>53</v>
      </c>
      <c r="K5" s="180">
        <v>77</v>
      </c>
      <c r="L5" s="182">
        <v>84</v>
      </c>
    </row>
    <row r="6" spans="3:12" ht="15.75" x14ac:dyDescent="0.25">
      <c r="C6" s="101">
        <v>2</v>
      </c>
      <c r="D6" s="101" t="s">
        <v>251</v>
      </c>
      <c r="E6" s="180">
        <v>57</v>
      </c>
      <c r="F6" s="180">
        <v>90</v>
      </c>
      <c r="G6" s="180">
        <v>90</v>
      </c>
      <c r="H6" s="71">
        <v>80</v>
      </c>
      <c r="I6" s="101" t="s">
        <v>252</v>
      </c>
      <c r="J6" s="180">
        <v>70</v>
      </c>
      <c r="K6" s="180">
        <v>83</v>
      </c>
      <c r="L6" s="182">
        <v>80</v>
      </c>
    </row>
    <row r="7" spans="3:12" ht="15.75" x14ac:dyDescent="0.25">
      <c r="C7" s="101">
        <v>3</v>
      </c>
      <c r="D7" s="101" t="s">
        <v>253</v>
      </c>
      <c r="E7" s="180">
        <v>73</v>
      </c>
      <c r="F7" s="180">
        <v>97</v>
      </c>
      <c r="G7" s="180">
        <v>97</v>
      </c>
      <c r="H7" s="71">
        <v>80</v>
      </c>
      <c r="I7" s="101" t="s">
        <v>254</v>
      </c>
      <c r="J7" s="180">
        <v>67</v>
      </c>
      <c r="K7" s="180">
        <v>90</v>
      </c>
      <c r="L7" s="182">
        <v>80</v>
      </c>
    </row>
    <row r="8" spans="3:12" ht="15.75" x14ac:dyDescent="0.25">
      <c r="C8" s="101">
        <v>4</v>
      </c>
      <c r="D8" s="101" t="s">
        <v>255</v>
      </c>
      <c r="E8" s="180">
        <v>50</v>
      </c>
      <c r="F8" s="180">
        <v>83</v>
      </c>
      <c r="G8" s="180">
        <v>83</v>
      </c>
      <c r="H8" s="71">
        <v>84</v>
      </c>
      <c r="I8" s="101" t="s">
        <v>256</v>
      </c>
      <c r="J8" s="180">
        <v>60</v>
      </c>
      <c r="K8" s="180">
        <v>87</v>
      </c>
      <c r="L8" s="182">
        <v>56</v>
      </c>
    </row>
    <row r="9" spans="3:12" ht="15.75" x14ac:dyDescent="0.25">
      <c r="C9" s="101">
        <v>5</v>
      </c>
      <c r="D9" s="101" t="s">
        <v>257</v>
      </c>
      <c r="E9" s="180">
        <v>67</v>
      </c>
      <c r="F9" s="180">
        <v>100</v>
      </c>
      <c r="G9" s="180">
        <v>100</v>
      </c>
      <c r="H9" s="71">
        <v>72</v>
      </c>
      <c r="I9" s="101" t="s">
        <v>258</v>
      </c>
      <c r="J9" s="180">
        <v>63</v>
      </c>
      <c r="K9" s="180">
        <v>77</v>
      </c>
      <c r="L9" s="182">
        <v>72</v>
      </c>
    </row>
    <row r="10" spans="3:12" ht="15.75" x14ac:dyDescent="0.25">
      <c r="C10" s="101">
        <v>6</v>
      </c>
      <c r="D10" s="101" t="s">
        <v>259</v>
      </c>
      <c r="E10" s="180">
        <v>73</v>
      </c>
      <c r="F10" s="180">
        <v>70</v>
      </c>
      <c r="G10" s="180">
        <v>70</v>
      </c>
      <c r="H10" s="71">
        <v>76</v>
      </c>
      <c r="I10" s="101" t="s">
        <v>260</v>
      </c>
      <c r="J10" s="180">
        <v>67</v>
      </c>
      <c r="K10" s="180">
        <v>83</v>
      </c>
      <c r="L10" s="182">
        <v>76</v>
      </c>
    </row>
    <row r="11" spans="3:12" ht="15.75" x14ac:dyDescent="0.25">
      <c r="C11" s="101">
        <v>7</v>
      </c>
      <c r="D11" s="101" t="s">
        <v>261</v>
      </c>
      <c r="E11" s="180">
        <v>70</v>
      </c>
      <c r="F11" s="180">
        <v>100</v>
      </c>
      <c r="G11" s="180">
        <v>100</v>
      </c>
      <c r="H11" s="71">
        <v>84</v>
      </c>
      <c r="I11" s="101" t="s">
        <v>262</v>
      </c>
      <c r="J11" s="180">
        <v>73</v>
      </c>
      <c r="K11" s="180">
        <v>93</v>
      </c>
      <c r="L11" s="182">
        <v>80</v>
      </c>
    </row>
    <row r="12" spans="3:12" ht="15.75" x14ac:dyDescent="0.25">
      <c r="C12" s="101">
        <v>8</v>
      </c>
      <c r="D12" s="101" t="s">
        <v>263</v>
      </c>
      <c r="E12" s="180">
        <v>50</v>
      </c>
      <c r="F12" s="180">
        <v>83</v>
      </c>
      <c r="G12" s="180">
        <v>83</v>
      </c>
      <c r="H12" s="71">
        <v>72</v>
      </c>
      <c r="I12" s="101" t="s">
        <v>264</v>
      </c>
      <c r="J12" s="180">
        <v>57</v>
      </c>
      <c r="K12" s="180">
        <v>83</v>
      </c>
      <c r="L12" s="182">
        <v>76</v>
      </c>
    </row>
    <row r="13" spans="3:12" ht="15.75" x14ac:dyDescent="0.25">
      <c r="C13" s="101">
        <v>9</v>
      </c>
      <c r="D13" s="101" t="s">
        <v>265</v>
      </c>
      <c r="E13" s="180">
        <v>57</v>
      </c>
      <c r="F13" s="180">
        <v>73</v>
      </c>
      <c r="G13" s="180">
        <v>73</v>
      </c>
      <c r="H13" s="71">
        <v>68</v>
      </c>
      <c r="I13" s="101" t="s">
        <v>266</v>
      </c>
      <c r="J13" s="180">
        <v>67</v>
      </c>
      <c r="K13" s="180">
        <v>83</v>
      </c>
      <c r="L13" s="182">
        <v>68</v>
      </c>
    </row>
    <row r="14" spans="3:12" ht="15.75" x14ac:dyDescent="0.25">
      <c r="C14" s="101">
        <v>10</v>
      </c>
      <c r="D14" s="101" t="s">
        <v>267</v>
      </c>
      <c r="E14" s="180">
        <v>47</v>
      </c>
      <c r="F14" s="180">
        <v>70</v>
      </c>
      <c r="G14" s="180">
        <v>70</v>
      </c>
      <c r="H14" s="71">
        <v>64</v>
      </c>
      <c r="I14" s="101" t="s">
        <v>268</v>
      </c>
      <c r="J14" s="180">
        <v>57</v>
      </c>
      <c r="K14" s="180">
        <v>77</v>
      </c>
      <c r="L14" s="182">
        <v>72</v>
      </c>
    </row>
    <row r="15" spans="3:12" ht="15.75" x14ac:dyDescent="0.25">
      <c r="C15" s="101">
        <v>11</v>
      </c>
      <c r="D15" s="101" t="s">
        <v>269</v>
      </c>
      <c r="E15" s="180">
        <v>63</v>
      </c>
      <c r="F15" s="180">
        <v>70</v>
      </c>
      <c r="G15" s="180">
        <v>70</v>
      </c>
      <c r="H15" s="71">
        <v>76</v>
      </c>
      <c r="I15" s="101" t="s">
        <v>270</v>
      </c>
      <c r="J15" s="180">
        <v>60</v>
      </c>
      <c r="K15" s="180">
        <v>80</v>
      </c>
      <c r="L15" s="182">
        <v>64</v>
      </c>
    </row>
    <row r="16" spans="3:12" ht="15.75" x14ac:dyDescent="0.25">
      <c r="C16" s="101">
        <v>12</v>
      </c>
      <c r="D16" s="101" t="s">
        <v>271</v>
      </c>
      <c r="E16" s="180">
        <v>47</v>
      </c>
      <c r="F16" s="180">
        <v>73</v>
      </c>
      <c r="G16" s="180">
        <v>73</v>
      </c>
      <c r="H16" s="71">
        <v>88</v>
      </c>
      <c r="I16" s="101" t="s">
        <v>272</v>
      </c>
      <c r="J16" s="180">
        <v>70</v>
      </c>
      <c r="K16" s="180">
        <v>77</v>
      </c>
      <c r="L16" s="182">
        <v>64</v>
      </c>
    </row>
    <row r="17" spans="3:12" ht="15.75" x14ac:dyDescent="0.25">
      <c r="C17" s="101">
        <v>13</v>
      </c>
      <c r="D17" s="101" t="s">
        <v>273</v>
      </c>
      <c r="E17" s="180">
        <v>70</v>
      </c>
      <c r="F17" s="180">
        <v>87</v>
      </c>
      <c r="G17" s="180">
        <v>87</v>
      </c>
      <c r="H17" s="71">
        <v>80</v>
      </c>
      <c r="I17" s="101" t="s">
        <v>274</v>
      </c>
      <c r="J17" s="180">
        <v>63</v>
      </c>
      <c r="K17" s="180">
        <v>73</v>
      </c>
      <c r="L17" s="182">
        <v>84</v>
      </c>
    </row>
    <row r="18" spans="3:12" ht="15.75" x14ac:dyDescent="0.25">
      <c r="C18" s="101">
        <v>14</v>
      </c>
      <c r="D18" s="101" t="s">
        <v>275</v>
      </c>
      <c r="E18" s="180">
        <v>53</v>
      </c>
      <c r="F18" s="180">
        <v>83</v>
      </c>
      <c r="G18" s="180">
        <v>83</v>
      </c>
      <c r="H18" s="71">
        <v>72</v>
      </c>
      <c r="I18" s="101" t="s">
        <v>276</v>
      </c>
      <c r="J18" s="180">
        <v>70</v>
      </c>
      <c r="K18" s="180">
        <v>87</v>
      </c>
      <c r="L18" s="182">
        <v>72</v>
      </c>
    </row>
    <row r="19" spans="3:12" ht="15.75" x14ac:dyDescent="0.25">
      <c r="C19" s="102">
        <v>15</v>
      </c>
      <c r="D19" s="101" t="s">
        <v>277</v>
      </c>
      <c r="E19" s="180">
        <v>60</v>
      </c>
      <c r="F19" s="180">
        <v>93</v>
      </c>
      <c r="G19" s="180">
        <v>93</v>
      </c>
      <c r="H19" s="71">
        <v>76</v>
      </c>
      <c r="I19" s="101" t="s">
        <v>278</v>
      </c>
      <c r="J19" s="180">
        <v>47</v>
      </c>
      <c r="K19" s="180">
        <v>60</v>
      </c>
      <c r="L19" s="182">
        <v>56</v>
      </c>
    </row>
    <row r="20" spans="3:12" ht="15.75" x14ac:dyDescent="0.25">
      <c r="C20" s="101">
        <v>16</v>
      </c>
      <c r="D20" s="101" t="s">
        <v>279</v>
      </c>
      <c r="E20" s="180">
        <v>43</v>
      </c>
      <c r="F20" s="180">
        <v>77</v>
      </c>
      <c r="G20" s="180">
        <v>77</v>
      </c>
      <c r="H20" s="71">
        <v>84</v>
      </c>
      <c r="I20" s="101" t="s">
        <v>280</v>
      </c>
      <c r="J20" s="180">
        <v>60</v>
      </c>
      <c r="K20" s="180">
        <v>77</v>
      </c>
      <c r="L20" s="182">
        <v>76</v>
      </c>
    </row>
    <row r="21" spans="3:12" ht="15.75" x14ac:dyDescent="0.25">
      <c r="C21" s="101">
        <v>17</v>
      </c>
      <c r="D21" s="101" t="s">
        <v>281</v>
      </c>
      <c r="E21" s="180">
        <v>50</v>
      </c>
      <c r="F21" s="180">
        <v>80</v>
      </c>
      <c r="G21" s="180">
        <v>80</v>
      </c>
      <c r="H21" s="71">
        <v>76</v>
      </c>
      <c r="I21" s="101" t="s">
        <v>282</v>
      </c>
      <c r="J21" s="180">
        <v>57</v>
      </c>
      <c r="K21" s="180">
        <v>83</v>
      </c>
      <c r="L21" s="182">
        <v>68</v>
      </c>
    </row>
    <row r="22" spans="3:12" ht="15.75" x14ac:dyDescent="0.25">
      <c r="C22" s="101">
        <v>18</v>
      </c>
      <c r="D22" s="101" t="s">
        <v>283</v>
      </c>
      <c r="E22" s="180">
        <v>57</v>
      </c>
      <c r="F22" s="180">
        <v>97</v>
      </c>
      <c r="G22" s="180">
        <v>97</v>
      </c>
      <c r="H22" s="71">
        <v>84</v>
      </c>
      <c r="I22" s="101" t="s">
        <v>284</v>
      </c>
      <c r="J22" s="180">
        <v>63</v>
      </c>
      <c r="K22" s="180">
        <v>90</v>
      </c>
      <c r="L22" s="182">
        <v>80</v>
      </c>
    </row>
    <row r="23" spans="3:12" ht="15.75" x14ac:dyDescent="0.25">
      <c r="C23" s="101">
        <v>19</v>
      </c>
      <c r="D23" s="101" t="s">
        <v>285</v>
      </c>
      <c r="E23" s="180">
        <v>53</v>
      </c>
      <c r="F23" s="180">
        <v>93</v>
      </c>
      <c r="G23" s="180">
        <v>93</v>
      </c>
      <c r="H23" s="71">
        <v>80</v>
      </c>
      <c r="I23" s="101" t="s">
        <v>286</v>
      </c>
      <c r="J23" s="180">
        <v>70</v>
      </c>
      <c r="K23" s="180">
        <v>90</v>
      </c>
      <c r="L23" s="182">
        <v>68</v>
      </c>
    </row>
    <row r="24" spans="3:12" ht="15.75" x14ac:dyDescent="0.25">
      <c r="C24" s="101">
        <v>20</v>
      </c>
      <c r="D24" s="101" t="s">
        <v>287</v>
      </c>
      <c r="E24" s="180">
        <v>60</v>
      </c>
      <c r="F24" s="180">
        <v>93</v>
      </c>
      <c r="G24" s="180">
        <v>93</v>
      </c>
      <c r="H24" s="71">
        <v>72</v>
      </c>
      <c r="I24" s="101" t="s">
        <v>288</v>
      </c>
      <c r="J24" s="180">
        <v>37</v>
      </c>
      <c r="K24" s="180">
        <v>67</v>
      </c>
      <c r="L24" s="182">
        <v>76</v>
      </c>
    </row>
    <row r="25" spans="3:12" ht="15.75" x14ac:dyDescent="0.25">
      <c r="C25" s="101">
        <v>21</v>
      </c>
      <c r="D25" s="101" t="s">
        <v>289</v>
      </c>
      <c r="E25" s="180">
        <v>67</v>
      </c>
      <c r="F25" s="180">
        <v>77</v>
      </c>
      <c r="G25" s="180">
        <v>77</v>
      </c>
      <c r="H25" s="71">
        <v>76</v>
      </c>
      <c r="I25" s="101" t="s">
        <v>290</v>
      </c>
      <c r="J25" s="180">
        <v>43</v>
      </c>
      <c r="K25" s="180">
        <v>60</v>
      </c>
      <c r="L25" s="182">
        <v>80</v>
      </c>
    </row>
    <row r="26" spans="3:12" ht="15.75" x14ac:dyDescent="0.25">
      <c r="C26" s="101">
        <v>22</v>
      </c>
      <c r="D26" s="101" t="s">
        <v>291</v>
      </c>
      <c r="E26" s="180">
        <v>63</v>
      </c>
      <c r="F26" s="180">
        <v>80</v>
      </c>
      <c r="G26" s="180">
        <v>80</v>
      </c>
      <c r="H26" s="71">
        <v>80</v>
      </c>
      <c r="I26" s="101" t="s">
        <v>292</v>
      </c>
      <c r="J26" s="180">
        <v>73</v>
      </c>
      <c r="K26" s="180">
        <v>83</v>
      </c>
      <c r="L26" s="183">
        <v>76</v>
      </c>
    </row>
    <row r="27" spans="3:12" ht="15.75" x14ac:dyDescent="0.25">
      <c r="C27" s="101">
        <v>23</v>
      </c>
      <c r="D27" s="101" t="s">
        <v>293</v>
      </c>
      <c r="E27" s="180">
        <v>67</v>
      </c>
      <c r="F27" s="180">
        <v>87</v>
      </c>
      <c r="G27" s="180">
        <v>87</v>
      </c>
      <c r="H27" s="71">
        <v>76</v>
      </c>
      <c r="I27" s="101" t="s">
        <v>294</v>
      </c>
      <c r="J27" s="180">
        <v>63</v>
      </c>
      <c r="K27" s="180">
        <v>83</v>
      </c>
      <c r="L27" s="182">
        <v>68</v>
      </c>
    </row>
    <row r="28" spans="3:12" ht="15.75" x14ac:dyDescent="0.25">
      <c r="C28" s="101">
        <v>24</v>
      </c>
      <c r="D28" s="101" t="s">
        <v>295</v>
      </c>
      <c r="E28" s="180">
        <v>63</v>
      </c>
      <c r="F28" s="180">
        <v>87</v>
      </c>
      <c r="G28" s="180">
        <v>87</v>
      </c>
      <c r="H28" s="71">
        <v>84</v>
      </c>
      <c r="I28" s="101" t="s">
        <v>296</v>
      </c>
      <c r="J28" s="180">
        <v>63</v>
      </c>
      <c r="K28" s="180">
        <v>80</v>
      </c>
      <c r="L28" s="182">
        <v>76</v>
      </c>
    </row>
    <row r="29" spans="3:12" ht="15.75" x14ac:dyDescent="0.25">
      <c r="C29" s="101">
        <v>25</v>
      </c>
      <c r="D29" s="101" t="s">
        <v>297</v>
      </c>
      <c r="E29" s="180">
        <v>67</v>
      </c>
      <c r="F29" s="180">
        <v>93</v>
      </c>
      <c r="G29" s="180">
        <v>93</v>
      </c>
      <c r="H29" s="71">
        <v>64</v>
      </c>
      <c r="I29" s="101" t="s">
        <v>298</v>
      </c>
      <c r="J29" s="180">
        <v>60</v>
      </c>
      <c r="K29" s="180">
        <v>73</v>
      </c>
      <c r="L29" s="182">
        <v>68</v>
      </c>
    </row>
    <row r="30" spans="3:12" ht="15.75" x14ac:dyDescent="0.25">
      <c r="C30" s="101">
        <v>26</v>
      </c>
      <c r="D30" s="101" t="s">
        <v>299</v>
      </c>
      <c r="E30" s="180">
        <v>67</v>
      </c>
      <c r="F30" s="180">
        <v>100</v>
      </c>
      <c r="G30" s="180">
        <v>100</v>
      </c>
      <c r="H30" s="71">
        <v>76</v>
      </c>
      <c r="I30" s="101" t="s">
        <v>300</v>
      </c>
      <c r="J30" s="180">
        <v>67</v>
      </c>
      <c r="K30" s="180">
        <v>80</v>
      </c>
      <c r="L30" s="182">
        <v>64</v>
      </c>
    </row>
    <row r="31" spans="3:12" ht="15.75" x14ac:dyDescent="0.25">
      <c r="C31" s="101">
        <v>27</v>
      </c>
      <c r="D31" s="101" t="s">
        <v>301</v>
      </c>
      <c r="E31" s="180">
        <v>63</v>
      </c>
      <c r="F31" s="180">
        <v>97</v>
      </c>
      <c r="G31" s="180">
        <v>97</v>
      </c>
      <c r="H31" s="71">
        <v>80</v>
      </c>
      <c r="I31" s="101" t="s">
        <v>302</v>
      </c>
      <c r="J31" s="180">
        <v>67</v>
      </c>
      <c r="K31" s="180">
        <v>87</v>
      </c>
      <c r="L31" s="182">
        <v>72</v>
      </c>
    </row>
    <row r="32" spans="3:12" ht="15.75" x14ac:dyDescent="0.25">
      <c r="C32" s="101">
        <v>28</v>
      </c>
      <c r="D32" s="101" t="s">
        <v>303</v>
      </c>
      <c r="E32" s="180">
        <v>40</v>
      </c>
      <c r="F32" s="180">
        <v>87</v>
      </c>
      <c r="G32" s="180">
        <v>87</v>
      </c>
      <c r="H32" s="71">
        <v>80</v>
      </c>
      <c r="I32" s="101" t="s">
        <v>304</v>
      </c>
      <c r="J32" s="180">
        <v>73</v>
      </c>
      <c r="K32" s="180">
        <v>90</v>
      </c>
      <c r="L32" s="182">
        <v>68</v>
      </c>
    </row>
    <row r="33" spans="3:27" ht="15.75" x14ac:dyDescent="0.25">
      <c r="C33" s="101">
        <v>29</v>
      </c>
      <c r="D33" s="101" t="s">
        <v>305</v>
      </c>
      <c r="E33" s="180">
        <v>70</v>
      </c>
      <c r="F33" s="180">
        <v>93</v>
      </c>
      <c r="G33" s="180">
        <v>93</v>
      </c>
      <c r="H33" s="71">
        <v>64</v>
      </c>
      <c r="I33" s="101" t="s">
        <v>306</v>
      </c>
      <c r="J33" s="180">
        <v>53</v>
      </c>
      <c r="K33" s="180">
        <v>77</v>
      </c>
      <c r="L33" s="182">
        <v>68</v>
      </c>
    </row>
    <row r="34" spans="3:27" ht="15.75" x14ac:dyDescent="0.25">
      <c r="C34" s="101">
        <v>30</v>
      </c>
      <c r="D34" s="101" t="s">
        <v>307</v>
      </c>
      <c r="E34" s="180">
        <v>77</v>
      </c>
      <c r="F34" s="180">
        <v>93</v>
      </c>
      <c r="G34" s="180">
        <v>93</v>
      </c>
      <c r="H34" s="71">
        <v>80</v>
      </c>
      <c r="I34" s="101" t="s">
        <v>308</v>
      </c>
      <c r="J34" s="180">
        <v>67</v>
      </c>
      <c r="K34" s="180">
        <v>63</v>
      </c>
      <c r="L34" s="182">
        <v>72</v>
      </c>
    </row>
    <row r="35" spans="3:27" ht="15.75" x14ac:dyDescent="0.25">
      <c r="C35" s="101">
        <v>31</v>
      </c>
      <c r="D35" s="101" t="s">
        <v>429</v>
      </c>
      <c r="E35" s="180">
        <v>77</v>
      </c>
      <c r="F35" s="180">
        <v>97</v>
      </c>
      <c r="G35" s="180">
        <v>97</v>
      </c>
      <c r="H35" s="71">
        <v>96</v>
      </c>
      <c r="I35" s="101" t="s">
        <v>430</v>
      </c>
      <c r="J35" s="180">
        <v>63</v>
      </c>
      <c r="K35" s="180">
        <v>80</v>
      </c>
      <c r="O35" s="2"/>
      <c r="P35" s="355" t="s">
        <v>316</v>
      </c>
      <c r="Q35" s="355"/>
      <c r="R35" s="355"/>
      <c r="S35" s="355"/>
    </row>
    <row r="36" spans="3:27" ht="15.75" x14ac:dyDescent="0.25">
      <c r="C36" s="101">
        <v>32</v>
      </c>
      <c r="D36" s="101" t="s">
        <v>431</v>
      </c>
      <c r="E36" s="180">
        <v>47</v>
      </c>
      <c r="F36" s="180">
        <v>83</v>
      </c>
      <c r="G36" s="180">
        <v>83</v>
      </c>
      <c r="H36" s="71">
        <v>112</v>
      </c>
      <c r="I36" s="101" t="s">
        <v>432</v>
      </c>
      <c r="J36" s="180">
        <v>63</v>
      </c>
      <c r="K36" s="180">
        <v>90</v>
      </c>
      <c r="O36" s="2"/>
      <c r="P36" s="356" t="s">
        <v>313</v>
      </c>
      <c r="Q36" s="356"/>
      <c r="R36" s="357" t="s">
        <v>248</v>
      </c>
      <c r="S36" s="357"/>
      <c r="W36" s="32"/>
      <c r="X36" s="115" t="s">
        <v>325</v>
      </c>
    </row>
    <row r="37" spans="3:27" ht="15.75" x14ac:dyDescent="0.25">
      <c r="C37" s="143" t="s">
        <v>118</v>
      </c>
      <c r="D37" s="143" t="s">
        <v>1</v>
      </c>
      <c r="E37" s="359">
        <f>SUM(E5:E36)</f>
        <v>1921</v>
      </c>
      <c r="F37" s="358"/>
      <c r="G37" s="359">
        <f>SUM(G5:G36)</f>
        <v>2763</v>
      </c>
      <c r="H37" s="358"/>
      <c r="I37" s="143" t="s">
        <v>118</v>
      </c>
      <c r="J37" s="143">
        <f>SUM(J5:J36)</f>
        <v>1986</v>
      </c>
      <c r="K37" s="359">
        <f>SUM(K5:K36)</f>
        <v>2563</v>
      </c>
      <c r="L37" s="358"/>
      <c r="O37" s="106" t="s">
        <v>314</v>
      </c>
      <c r="P37" s="353">
        <f>E39</f>
        <v>60.03125</v>
      </c>
      <c r="Q37" s="354"/>
      <c r="R37" s="353">
        <f>J39</f>
        <v>62.0625</v>
      </c>
      <c r="S37" s="354"/>
      <c r="W37" s="113" t="s">
        <v>326</v>
      </c>
      <c r="X37" s="116">
        <f>(P38-P37)/P37*100</f>
        <v>43.831337844872465</v>
      </c>
      <c r="Y37" s="112"/>
      <c r="Z37" s="112"/>
      <c r="AA37" s="112"/>
    </row>
    <row r="38" spans="3:27" ht="15.75" x14ac:dyDescent="0.25">
      <c r="C38" s="143" t="s">
        <v>309</v>
      </c>
      <c r="D38" s="143" t="s">
        <v>1</v>
      </c>
      <c r="E38" s="358">
        <v>32</v>
      </c>
      <c r="F38" s="358"/>
      <c r="G38" s="358">
        <v>32</v>
      </c>
      <c r="H38" s="358"/>
      <c r="I38" s="143" t="s">
        <v>309</v>
      </c>
      <c r="J38" s="143">
        <v>32</v>
      </c>
      <c r="K38" s="358">
        <v>32</v>
      </c>
      <c r="L38" s="358"/>
      <c r="O38" s="107" t="s">
        <v>315</v>
      </c>
      <c r="P38" s="351">
        <f>G39</f>
        <v>86.34375</v>
      </c>
      <c r="Q38" s="352"/>
      <c r="R38" s="351">
        <f>K39</f>
        <v>80.09375</v>
      </c>
      <c r="S38" s="352"/>
      <c r="W38" s="114" t="s">
        <v>327</v>
      </c>
      <c r="X38" s="117">
        <f>(R38-R37)/R37*100</f>
        <v>29.053373615307148</v>
      </c>
      <c r="Y38" s="112"/>
      <c r="Z38" s="112"/>
      <c r="AA38" s="112"/>
    </row>
    <row r="39" spans="3:27" ht="15.75" x14ac:dyDescent="0.25">
      <c r="C39" s="155" t="s">
        <v>310</v>
      </c>
      <c r="D39" s="155" t="s">
        <v>1</v>
      </c>
      <c r="E39" s="156">
        <f>SUM(AVERAGE(E5:E36))</f>
        <v>60.03125</v>
      </c>
      <c r="F39" s="156"/>
      <c r="G39" s="156">
        <f>AVERAGE(G5:G36)</f>
        <v>86.34375</v>
      </c>
      <c r="H39" s="156"/>
      <c r="I39" s="155" t="s">
        <v>310</v>
      </c>
      <c r="J39" s="156">
        <f>SUM(AVERAGE(J5:J36))</f>
        <v>62.0625</v>
      </c>
      <c r="K39" s="156">
        <f>SUM(AVERAGE(K5:K36))</f>
        <v>80.09375</v>
      </c>
      <c r="L39" s="156"/>
    </row>
    <row r="40" spans="3:27" ht="15.75" x14ac:dyDescent="0.25">
      <c r="C40" s="155" t="s">
        <v>311</v>
      </c>
      <c r="D40" s="155" t="s">
        <v>1</v>
      </c>
      <c r="E40" s="156">
        <f>VAR(E5:E36)</f>
        <v>102.16028225806451</v>
      </c>
      <c r="F40" s="156">
        <f t="shared" ref="F40:G40" si="0">VAR(F5:F36)</f>
        <v>91.587701612903231</v>
      </c>
      <c r="G40" s="156">
        <f t="shared" si="0"/>
        <v>91.587701612903231</v>
      </c>
      <c r="H40" s="156"/>
      <c r="I40" s="155" t="s">
        <v>311</v>
      </c>
      <c r="J40" s="156">
        <f>VAR(J5:J36)</f>
        <v>72.254032258064512</v>
      </c>
      <c r="K40" s="156">
        <f>VAR(K5:K36)</f>
        <v>73.829637096774192</v>
      </c>
      <c r="L40" s="156"/>
    </row>
    <row r="41" spans="3:27" ht="15.75" x14ac:dyDescent="0.25">
      <c r="C41" s="155" t="s">
        <v>312</v>
      </c>
      <c r="D41" s="155" t="s">
        <v>1</v>
      </c>
      <c r="E41" s="156">
        <f>SQRT(E40)</f>
        <v>10.10743697769442</v>
      </c>
      <c r="F41" s="156"/>
      <c r="G41" s="156">
        <f>SQRT(G40)</f>
        <v>9.5701463736404389</v>
      </c>
      <c r="H41" s="156"/>
      <c r="I41" s="155" t="s">
        <v>312</v>
      </c>
      <c r="J41" s="156">
        <f>SQRT(J40)</f>
        <v>8.5002371883415417</v>
      </c>
      <c r="K41" s="156">
        <f>SQRT(K40)</f>
        <v>8.5924174186764333</v>
      </c>
      <c r="L41" s="156"/>
      <c r="P41">
        <f>(P38-P37)/P37*100</f>
        <v>43.831337844872465</v>
      </c>
    </row>
    <row r="42" spans="3:27" ht="15.75" x14ac:dyDescent="0.25">
      <c r="C42" s="155" t="s">
        <v>323</v>
      </c>
      <c r="D42" s="155" t="s">
        <v>1</v>
      </c>
      <c r="E42" s="181">
        <f>SUM(MAX(E5:E36))</f>
        <v>77</v>
      </c>
      <c r="F42" s="181">
        <f t="shared" ref="F42:G42" si="1">SUM(MAX(F5:F36))</f>
        <v>100</v>
      </c>
      <c r="G42" s="181">
        <f t="shared" si="1"/>
        <v>100</v>
      </c>
      <c r="H42" s="155"/>
      <c r="I42" s="155" t="s">
        <v>323</v>
      </c>
      <c r="J42" s="156">
        <f>SUM(MAX(J5:J36))</f>
        <v>73</v>
      </c>
      <c r="K42" s="181">
        <f>SUM(MAX(K5:K36))</f>
        <v>93</v>
      </c>
      <c r="L42" s="155"/>
    </row>
    <row r="43" spans="3:27" ht="15.75" x14ac:dyDescent="0.25">
      <c r="C43" s="155" t="s">
        <v>324</v>
      </c>
      <c r="D43" s="155" t="s">
        <v>1</v>
      </c>
      <c r="E43" s="181">
        <f>SUM(MIN(E5:E36))</f>
        <v>40</v>
      </c>
      <c r="F43" s="181">
        <f t="shared" ref="F43:G43" si="2">SUM(MIN(F5:F36))</f>
        <v>70</v>
      </c>
      <c r="G43" s="181">
        <f t="shared" si="2"/>
        <v>70</v>
      </c>
      <c r="H43" s="155"/>
      <c r="I43" s="155" t="s">
        <v>324</v>
      </c>
      <c r="J43" s="156">
        <f>SUM(MIN(J5:J36))</f>
        <v>37</v>
      </c>
      <c r="K43" s="181">
        <f>SUM(MIN(K5:K36))</f>
        <v>60</v>
      </c>
      <c r="L43" s="155"/>
    </row>
    <row r="52" spans="10:22" x14ac:dyDescent="0.25">
      <c r="J52" s="110"/>
    </row>
    <row r="56" spans="10:22" x14ac:dyDescent="0.25">
      <c r="N56" s="32"/>
      <c r="O56" s="32"/>
      <c r="P56" s="32"/>
      <c r="Q56" s="32"/>
      <c r="R56" s="32"/>
      <c r="S56" s="32"/>
      <c r="T56" s="32"/>
      <c r="U56" s="32"/>
      <c r="V56" s="32"/>
    </row>
    <row r="57" spans="10:22" x14ac:dyDescent="0.25">
      <c r="N57" s="32"/>
      <c r="O57" s="32"/>
      <c r="P57" s="366"/>
      <c r="Q57" s="366"/>
      <c r="R57" s="366"/>
      <c r="S57" s="366"/>
      <c r="T57" s="32"/>
      <c r="U57" s="32"/>
      <c r="V57" s="32"/>
    </row>
    <row r="58" spans="10:22" x14ac:dyDescent="0.25">
      <c r="N58" s="32"/>
      <c r="O58" s="32"/>
      <c r="P58" s="366"/>
      <c r="Q58" s="366"/>
      <c r="R58" s="366"/>
      <c r="S58" s="366"/>
      <c r="T58" s="32"/>
      <c r="U58" s="32"/>
      <c r="V58" s="32"/>
    </row>
    <row r="59" spans="10:22" x14ac:dyDescent="0.25">
      <c r="N59" s="32"/>
      <c r="O59" s="111"/>
      <c r="P59" s="365"/>
      <c r="Q59" s="366"/>
      <c r="R59" s="365"/>
      <c r="S59" s="366"/>
      <c r="T59" s="32"/>
      <c r="U59" s="32"/>
      <c r="V59" s="32"/>
    </row>
    <row r="60" spans="10:22" x14ac:dyDescent="0.25">
      <c r="N60" s="32"/>
      <c r="O60" s="111"/>
      <c r="P60" s="365"/>
      <c r="Q60" s="366"/>
      <c r="R60" s="365"/>
      <c r="S60" s="366"/>
      <c r="T60" s="32"/>
      <c r="U60" s="32"/>
      <c r="V60" s="32"/>
    </row>
    <row r="61" spans="10:22" x14ac:dyDescent="0.25">
      <c r="N61" s="32"/>
      <c r="O61" s="32"/>
      <c r="P61" s="32"/>
      <c r="Q61" s="32"/>
      <c r="R61" s="32"/>
      <c r="S61" s="32"/>
      <c r="T61" s="32"/>
      <c r="U61" s="32"/>
      <c r="V61" s="32"/>
    </row>
    <row r="62" spans="10:22" x14ac:dyDescent="0.25">
      <c r="N62" s="32"/>
      <c r="O62" s="32"/>
      <c r="P62" s="32"/>
      <c r="Q62" s="32"/>
      <c r="R62" s="32"/>
      <c r="S62" s="32"/>
      <c r="T62" s="32"/>
      <c r="U62" s="32"/>
      <c r="V62" s="32"/>
    </row>
    <row r="63" spans="10:22" x14ac:dyDescent="0.25">
      <c r="N63" s="32"/>
      <c r="O63" s="32"/>
      <c r="P63" s="32"/>
      <c r="Q63" s="32"/>
      <c r="R63" s="32"/>
      <c r="S63" s="32"/>
      <c r="T63" s="32"/>
      <c r="U63" s="32"/>
      <c r="V63" s="32"/>
    </row>
  </sheetData>
  <mergeCells count="29">
    <mergeCell ref="P60:Q60"/>
    <mergeCell ref="R60:S60"/>
    <mergeCell ref="P57:S57"/>
    <mergeCell ref="P58:Q58"/>
    <mergeCell ref="R58:S58"/>
    <mergeCell ref="P59:Q59"/>
    <mergeCell ref="R59:S59"/>
    <mergeCell ref="K3:L3"/>
    <mergeCell ref="E4:F4"/>
    <mergeCell ref="G4:H4"/>
    <mergeCell ref="K4:L4"/>
    <mergeCell ref="C3:C4"/>
    <mergeCell ref="D3:D4"/>
    <mergeCell ref="E3:F3"/>
    <mergeCell ref="G3:H3"/>
    <mergeCell ref="I3:I4"/>
    <mergeCell ref="E38:F38"/>
    <mergeCell ref="G38:H38"/>
    <mergeCell ref="K38:L38"/>
    <mergeCell ref="E37:F37"/>
    <mergeCell ref="G37:H37"/>
    <mergeCell ref="K37:L37"/>
    <mergeCell ref="P38:Q38"/>
    <mergeCell ref="R37:S37"/>
    <mergeCell ref="R38:S38"/>
    <mergeCell ref="P35:S35"/>
    <mergeCell ref="P36:Q36"/>
    <mergeCell ref="R36:S36"/>
    <mergeCell ref="P37:Q37"/>
  </mergeCells>
  <pageMargins left="0.7" right="0.7" top="0.75" bottom="0.75" header="0.3" footer="0.3"/>
  <pageSetup scale="69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Uji Normalitas Eks</vt:lpstr>
      <vt:lpstr>Uji Normalitas Kon</vt:lpstr>
      <vt:lpstr>Uji Homogen pretest</vt:lpstr>
      <vt:lpstr>uji homogen postest</vt:lpstr>
      <vt:lpstr>Uji t (Pretest)</vt:lpstr>
      <vt:lpstr>Uji t (Postest)</vt:lpstr>
      <vt:lpstr>Uji Gain</vt:lpstr>
      <vt:lpstr>Nilai Pre-Post Test</vt:lpstr>
      <vt:lpstr>Sheet2</vt:lpstr>
      <vt:lpstr>'Uji t (Postest)'!Print_Area</vt:lpstr>
      <vt:lpstr>'Uji t (Pretest)'!Print_Area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</dc:creator>
  <cp:lastModifiedBy>Moh. Ma'ruf Mubasir</cp:lastModifiedBy>
  <cp:lastPrinted>2018-08-28T14:46:45Z</cp:lastPrinted>
  <dcterms:created xsi:type="dcterms:W3CDTF">2016-09-01T12:54:21Z</dcterms:created>
  <dcterms:modified xsi:type="dcterms:W3CDTF">2018-11-20T14:32:05Z</dcterms:modified>
</cp:coreProperties>
</file>